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100" windowWidth="14620" windowHeight="10160" activeTab="0"/>
  </bookViews>
  <sheets>
    <sheet name="Table351" sheetId="1" r:id="rId1"/>
    <sheet name="Ex3-5" sheetId="2" state="hidden" r:id="rId2"/>
    <sheet name="Ex5-10" sheetId="3" state="hidden" r:id="rId3"/>
    <sheet name="Ex5-11" sheetId="4" state="hidden" r:id="rId4"/>
    <sheet name="Ex5-12" sheetId="5" state="hidden" r:id="rId5"/>
    <sheet name="Sheet1" sheetId="6" r:id="rId6"/>
  </sheets>
  <definedNames/>
  <calcPr fullCalcOnLoad="1"/>
</workbook>
</file>

<file path=xl/comments1.xml><?xml version="1.0" encoding="utf-8"?>
<comments xmlns="http://schemas.openxmlformats.org/spreadsheetml/2006/main">
  <authors>
    <author>Microsoft Office ﾕｰｻﾞｰ</author>
  </authors>
  <commentList>
    <comment ref="Q3" authorId="0">
      <text>
        <r>
          <rPr>
            <sz val="9"/>
            <rFont val="ＭＳ Ｐゴシック"/>
            <family val="3"/>
          </rPr>
          <t>=Daily capacity*Avairable work days/No. Of operation</t>
        </r>
      </text>
    </comment>
    <comment ref="F4" authorId="0">
      <text>
        <r>
          <rPr>
            <sz val="9"/>
            <rFont val="ＭＳ Ｐゴシック"/>
            <family val="3"/>
          </rPr>
          <t>refer to Table 9</t>
        </r>
      </text>
    </comment>
    <comment ref="G4" authorId="0">
      <text>
        <r>
          <rPr>
            <sz val="9"/>
            <rFont val="ＭＳ Ｐゴシック"/>
            <family val="3"/>
          </rPr>
          <t>=Theoretical field capacity * Field efficiency/100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=Field capacity * Net work hours
</t>
        </r>
      </text>
    </comment>
    <comment ref="O4" authorId="0">
      <text>
        <r>
          <rPr>
            <sz val="9"/>
            <rFont val="ＭＳ Ｐゴシック"/>
            <family val="3"/>
          </rPr>
          <t xml:space="preserve">=Day number * Rate of available day/100 </t>
        </r>
      </text>
    </comment>
    <comment ref="D5" authorId="0">
      <text>
        <r>
          <rPr>
            <sz val="9"/>
            <rFont val="ＭＳ Ｐゴシック"/>
            <family val="3"/>
          </rPr>
          <t>refer to Table 7</t>
        </r>
      </text>
    </comment>
    <comment ref="E5" authorId="0">
      <text>
        <r>
          <rPr>
            <sz val="9"/>
            <rFont val="ＭＳ Ｐゴシック"/>
            <family val="3"/>
          </rPr>
          <t>=Width * Speed / 10</t>
        </r>
      </text>
    </comment>
    <comment ref="J5" authorId="0">
      <text>
        <r>
          <rPr>
            <sz val="9"/>
            <rFont val="ＭＳ Ｐゴシック"/>
            <family val="3"/>
          </rPr>
          <t>=Work hour per day * Work rate/100</t>
        </r>
      </text>
    </comment>
  </commentList>
</comments>
</file>

<file path=xl/comments2.xml><?xml version="1.0" encoding="utf-8"?>
<comments xmlns="http://schemas.openxmlformats.org/spreadsheetml/2006/main">
  <authors>
    <author>Microsoft Office ﾕｰｻﾞｰ</author>
  </authors>
  <commentList>
    <comment ref="Q4" authorId="0">
      <text>
        <r>
          <rPr>
            <sz val="9"/>
            <rFont val="ＭＳ Ｐゴシック"/>
            <family val="3"/>
          </rPr>
          <t>=Daily capacity*Avairable work days/No. Of operation</t>
        </r>
      </text>
    </comment>
    <comment ref="F5" authorId="0">
      <text>
        <r>
          <rPr>
            <sz val="9"/>
            <rFont val="ＭＳ Ｐゴシック"/>
            <family val="3"/>
          </rPr>
          <t>refer to Table 9</t>
        </r>
      </text>
    </comment>
    <comment ref="G5" authorId="0">
      <text>
        <r>
          <rPr>
            <sz val="9"/>
            <rFont val="ＭＳ Ｐゴシック"/>
            <family val="3"/>
          </rPr>
          <t>=Theoretical field capacity * Field efficiency/100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=Field capacity * Net work hours
</t>
        </r>
      </text>
    </comment>
    <comment ref="O5" authorId="0">
      <text>
        <r>
          <rPr>
            <sz val="9"/>
            <rFont val="ＭＳ Ｐゴシック"/>
            <family val="3"/>
          </rPr>
          <t xml:space="preserve">=Day number * Rate of available day/100 </t>
        </r>
      </text>
    </comment>
    <comment ref="D6" authorId="0">
      <text>
        <r>
          <rPr>
            <sz val="9"/>
            <rFont val="ＭＳ Ｐゴシック"/>
            <family val="3"/>
          </rPr>
          <t>refer to Table 7</t>
        </r>
      </text>
    </comment>
    <comment ref="E6" authorId="0">
      <text>
        <r>
          <rPr>
            <sz val="9"/>
            <rFont val="ＭＳ Ｐゴシック"/>
            <family val="3"/>
          </rPr>
          <t>=Width * Speed / 10</t>
        </r>
      </text>
    </comment>
    <comment ref="J6" authorId="0">
      <text>
        <r>
          <rPr>
            <sz val="9"/>
            <rFont val="ＭＳ Ｐゴシック"/>
            <family val="3"/>
          </rPr>
          <t>=Work hour per day * Work rate/100</t>
        </r>
      </text>
    </comment>
  </commentList>
</comments>
</file>

<file path=xl/comments3.xml><?xml version="1.0" encoding="utf-8"?>
<comments xmlns="http://schemas.openxmlformats.org/spreadsheetml/2006/main">
  <authors>
    <author>Microsoft Office ﾕｰｻﾞｰ</author>
  </authors>
  <commentList>
    <comment ref="Q15" authorId="0">
      <text>
        <r>
          <rPr>
            <sz val="9"/>
            <rFont val="ＭＳ Ｐゴシック"/>
            <family val="3"/>
          </rPr>
          <t>=Daily capacity*Avairable work days/No. Of operation</t>
        </r>
      </text>
    </comment>
    <comment ref="F16" authorId="0">
      <text>
        <r>
          <rPr>
            <sz val="9"/>
            <rFont val="ＭＳ Ｐゴシック"/>
            <family val="3"/>
          </rPr>
          <t>refer to Table 9</t>
        </r>
      </text>
    </comment>
    <comment ref="G16" authorId="0">
      <text>
        <r>
          <rPr>
            <sz val="9"/>
            <rFont val="ＭＳ Ｐゴシック"/>
            <family val="3"/>
          </rPr>
          <t>=Theoretical field capacity * Field efficiency/100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=Field capacity * Net work hours
</t>
        </r>
      </text>
    </comment>
    <comment ref="O16" authorId="0">
      <text>
        <r>
          <rPr>
            <sz val="9"/>
            <rFont val="ＭＳ Ｐゴシック"/>
            <family val="3"/>
          </rPr>
          <t xml:space="preserve">=Day number * Rate of available day/100 </t>
        </r>
      </text>
    </comment>
    <comment ref="D17" authorId="0">
      <text>
        <r>
          <rPr>
            <sz val="9"/>
            <rFont val="ＭＳ Ｐゴシック"/>
            <family val="3"/>
          </rPr>
          <t>refer to Table 7</t>
        </r>
      </text>
    </comment>
    <comment ref="E17" authorId="0">
      <text>
        <r>
          <rPr>
            <sz val="9"/>
            <rFont val="ＭＳ Ｐゴシック"/>
            <family val="3"/>
          </rPr>
          <t>=Width * Speed / 10</t>
        </r>
      </text>
    </comment>
    <comment ref="J17" authorId="0">
      <text>
        <r>
          <rPr>
            <sz val="9"/>
            <rFont val="ＭＳ Ｐゴシック"/>
            <family val="3"/>
          </rPr>
          <t>=Work hour per day * Work rate/100</t>
        </r>
      </text>
    </comment>
  </commentList>
</comments>
</file>

<file path=xl/sharedStrings.xml><?xml version="1.0" encoding="utf-8"?>
<sst xmlns="http://schemas.openxmlformats.org/spreadsheetml/2006/main" count="334" uniqueCount="155">
  <si>
    <t>Binder 2-row</t>
  </si>
  <si>
    <t>Sep. 25-Nov. 10</t>
  </si>
  <si>
    <t>Head-feeding combine</t>
  </si>
  <si>
    <t>Coverage</t>
  </si>
  <si>
    <t>Table 351.   EFC, TFC and W from CA</t>
  </si>
  <si>
    <t>DWP</t>
  </si>
  <si>
    <t>Days of work period</t>
  </si>
  <si>
    <t>No. of
operation</t>
  </si>
  <si>
    <t>No. of operation</t>
  </si>
  <si>
    <t>symbol</t>
  </si>
  <si>
    <t>term</t>
  </si>
  <si>
    <t>rotary tillage</t>
  </si>
  <si>
    <t>EFC</t>
  </si>
  <si>
    <t>Effective Field Capacity</t>
  </si>
  <si>
    <t>A</t>
  </si>
  <si>
    <t>Area</t>
  </si>
  <si>
    <t>AWD</t>
  </si>
  <si>
    <t>Available work days</t>
  </si>
  <si>
    <t xml:space="preserve">Exercise 3-5, 3-6 </t>
  </si>
  <si>
    <t>Obtain DC,EFC</t>
  </si>
  <si>
    <t>Ex.3-5,-6, 5-10,-11,-12</t>
  </si>
  <si>
    <t>Dn</t>
  </si>
  <si>
    <t>Net work hours per day</t>
  </si>
  <si>
    <t>Wt</t>
  </si>
  <si>
    <t>Theoretical operation width</t>
  </si>
  <si>
    <t>Vt</t>
  </si>
  <si>
    <t>Theoretical operation speed</t>
  </si>
  <si>
    <t>ef</t>
  </si>
  <si>
    <t>Field efficiency</t>
  </si>
  <si>
    <t>in decimal</t>
  </si>
  <si>
    <t>EFC = A / (AWD * Dn)</t>
  </si>
  <si>
    <t>Wt = 10 * EFC / (Vt * ef)</t>
  </si>
  <si>
    <t xml:space="preserve">Exercise 5-10. </t>
  </si>
  <si>
    <r>
      <t>Obtain the required capacity of machinery and the width of machine</t>
    </r>
    <r>
      <rPr>
        <sz val="10"/>
        <color indexed="8"/>
        <rFont val="Osaka"/>
        <family val="3"/>
      </rPr>
      <t>（</t>
    </r>
    <r>
      <rPr>
        <sz val="10"/>
        <color indexed="8"/>
        <rFont val="Times New Roman"/>
        <family val="1"/>
      </rPr>
      <t>Wt</t>
    </r>
    <r>
      <rPr>
        <sz val="10"/>
        <color indexed="8"/>
        <rFont val="Osaka"/>
        <family val="3"/>
      </rPr>
      <t>）</t>
    </r>
    <r>
      <rPr>
        <sz val="10"/>
        <color indexed="8"/>
        <rFont val="Times New Roman"/>
        <family val="1"/>
      </rPr>
      <t xml:space="preserve">, when data are given in next table. </t>
    </r>
  </si>
  <si>
    <t>E3-5</t>
  </si>
  <si>
    <t>E3-6</t>
  </si>
  <si>
    <t>E3-7</t>
  </si>
  <si>
    <t>Mi</t>
  </si>
  <si>
    <t xml:space="preserve">Work-1 and 2 are operated by same implement, </t>
  </si>
  <si>
    <t>therefore number of rotary is M1+M2 &gt;= 2.6. Required numbers of implement are shown in next table.</t>
  </si>
  <si>
    <t>Rotary</t>
  </si>
  <si>
    <t>Rotary</t>
  </si>
  <si>
    <t>Area</t>
  </si>
  <si>
    <t>A</t>
  </si>
  <si>
    <t>example</t>
  </si>
  <si>
    <t>M</t>
  </si>
  <si>
    <t>Number of machine set</t>
  </si>
  <si>
    <t>-</t>
  </si>
  <si>
    <t>CAS</t>
  </si>
  <si>
    <t>Coverage of one set</t>
  </si>
  <si>
    <t>How many machinery sets are necessary to next farm.</t>
  </si>
  <si>
    <t>Answer 5-11: M = 4 &gt;= A / CAS = 50 / 13 = 3.8</t>
  </si>
  <si>
    <t>A/CAS</t>
  </si>
  <si>
    <t xml:space="preserve">Exercise 5-11. </t>
  </si>
  <si>
    <t>Farm work</t>
  </si>
  <si>
    <t>Work capacity: WC</t>
  </si>
  <si>
    <t>Number of operation: N</t>
  </si>
  <si>
    <t>Required number of implement</t>
  </si>
  <si>
    <t>h/ha</t>
  </si>
  <si>
    <t>Tillage</t>
  </si>
  <si>
    <t>Harrow</t>
  </si>
  <si>
    <t>Leveling</t>
  </si>
  <si>
    <t>Tooth harrow</t>
  </si>
  <si>
    <t>Seeding</t>
  </si>
  <si>
    <t>Grain drill</t>
  </si>
  <si>
    <t>Pressing</t>
  </si>
  <si>
    <t>Roller</t>
  </si>
  <si>
    <t xml:space="preserve">Exercise 5-12. </t>
  </si>
  <si>
    <t xml:space="preserve"> How many tractors and implements are required for the following farm work by 35PS tractor </t>
  </si>
  <si>
    <t>Area</t>
  </si>
  <si>
    <t xml:space="preserve">: A = </t>
  </si>
  <si>
    <t>Available net working hour:</t>
  </si>
  <si>
    <t xml:space="preserve"> ANWH=</t>
  </si>
  <si>
    <t>h</t>
  </si>
  <si>
    <t xml:space="preserve">ha </t>
  </si>
  <si>
    <t>Answer 5-12:</t>
  </si>
  <si>
    <t>Work capacity of these five farm work is required as followings:</t>
  </si>
  <si>
    <t>Coverage and number of tractor are shown as following equations.</t>
  </si>
  <si>
    <t>Tractor: M = 4 &gt;= A/CAS =50/12.5 = 4</t>
  </si>
  <si>
    <t>Required number of each implement or work is obtained by next equation.</t>
  </si>
  <si>
    <t xml:space="preserve">Mi &gt;= A / CASi = A * WCi * Ni / ANWH </t>
  </si>
  <si>
    <t>M1 &gt;= 50*5/250 = 1</t>
  </si>
  <si>
    <t>M2 &gt;= 50*4*2/250 =1.6</t>
  </si>
  <si>
    <t>M3 &gt;= 50*1*2/250 =0.4</t>
  </si>
  <si>
    <t>M4 &gt;= 50*3/250 = 0.6</t>
  </si>
  <si>
    <t>M5 &gt;= 50*2/250 =0.4</t>
  </si>
  <si>
    <t xml:space="preserve">summation [WCi * Ni] </t>
  </si>
  <si>
    <t xml:space="preserve">WCp =  </t>
  </si>
  <si>
    <t xml:space="preserve">=5 + 4*2 +1*2 +3 +2 </t>
  </si>
  <si>
    <t>Wci*Ni</t>
  </si>
  <si>
    <t>Total</t>
  </si>
  <si>
    <t xml:space="preserve">CAS = </t>
  </si>
  <si>
    <t>= 250 /20 =</t>
  </si>
  <si>
    <t>ha</t>
  </si>
  <si>
    <t>Tractor</t>
  </si>
  <si>
    <t>ANWH / WCp</t>
  </si>
  <si>
    <t>Covered area per day</t>
  </si>
  <si>
    <t>Available work day</t>
  </si>
  <si>
    <t>Net working hours</t>
  </si>
  <si>
    <t>Daily
Capacity</t>
  </si>
  <si>
    <t>Rate of
avail-
able
day</t>
  </si>
  <si>
    <t>Available
work days</t>
  </si>
  <si>
    <t>Work
Name</t>
  </si>
  <si>
    <t>Implement</t>
  </si>
  <si>
    <t>Width</t>
  </si>
  <si>
    <t>Speed</t>
  </si>
  <si>
    <t>Work 
hour
per day</t>
  </si>
  <si>
    <t>Net
Work 
rate</t>
  </si>
  <si>
    <t>unit</t>
  </si>
  <si>
    <t>m</t>
  </si>
  <si>
    <t>km/h</t>
  </si>
  <si>
    <t>ha/h</t>
  </si>
  <si>
    <t>%</t>
  </si>
  <si>
    <t>h/d</t>
  </si>
  <si>
    <t>ha/d</t>
  </si>
  <si>
    <t>date
to date</t>
  </si>
  <si>
    <t>d</t>
  </si>
  <si>
    <t>times</t>
  </si>
  <si>
    <t>ha</t>
  </si>
  <si>
    <t>Rotary 1.8m</t>
  </si>
  <si>
    <t>Harrowing</t>
  </si>
  <si>
    <t>Transplanting</t>
  </si>
  <si>
    <t>Rice transplanter
2-row</t>
  </si>
  <si>
    <t>Harbicide</t>
  </si>
  <si>
    <t>Item</t>
  </si>
  <si>
    <t>Effective Field Capacity</t>
  </si>
  <si>
    <t>Theoretical Field Capacity</t>
  </si>
  <si>
    <t>Field Efficiency</t>
  </si>
  <si>
    <t>Field
operation</t>
  </si>
  <si>
    <t>Theoretical
Field
Capacity</t>
  </si>
  <si>
    <t>Net
Work 
hours</t>
  </si>
  <si>
    <t>Working 
period</t>
  </si>
  <si>
    <t>item</t>
  </si>
  <si>
    <t>W</t>
  </si>
  <si>
    <t>V</t>
  </si>
  <si>
    <t>TFC</t>
  </si>
  <si>
    <t>EF</t>
  </si>
  <si>
    <t>EFC</t>
  </si>
  <si>
    <t>Dt</t>
  </si>
  <si>
    <t>NWR</t>
  </si>
  <si>
    <t>Dn</t>
  </si>
  <si>
    <t>DC</t>
  </si>
  <si>
    <t>AP</t>
  </si>
  <si>
    <t>ADR</t>
  </si>
  <si>
    <t>AWD</t>
  </si>
  <si>
    <t>N</t>
  </si>
  <si>
    <t>CA</t>
  </si>
  <si>
    <t>Tillage</t>
  </si>
  <si>
    <t>Bottom plow 14"x2</t>
  </si>
  <si>
    <t>Apr.1-May 20</t>
  </si>
  <si>
    <t>Paddy harrow 20</t>
  </si>
  <si>
    <t>May.1-May 20</t>
  </si>
  <si>
    <t>Knapsack power sprayer</t>
  </si>
  <si>
    <t>July 1-July 5</t>
  </si>
  <si>
    <t>Harvest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</si>
</sst>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.000"/>
    <numFmt numFmtId="187" formatCode="#,##0.0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,##0.000_ "/>
    <numFmt numFmtId="194" formatCode="0.00_);[Red]\(0.00\)"/>
    <numFmt numFmtId="195" formatCode="0.00000000"/>
    <numFmt numFmtId="196" formatCode="0.0000000"/>
    <numFmt numFmtId="197" formatCode="0.0_);[Red]\(0.0\)"/>
  </numFmts>
  <fonts count="17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Times New Roman"/>
      <family val="1"/>
    </font>
    <font>
      <sz val="6"/>
      <name val="ＭＳ Ｐゴシック"/>
      <family val="3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0"/>
    </font>
    <font>
      <sz val="9"/>
      <name val="ＭＳ Ｐゴシック"/>
      <family val="3"/>
    </font>
    <font>
      <sz val="6"/>
      <name val="Osaka"/>
      <family val="3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sz val="10"/>
      <color indexed="8"/>
      <name val="Osaka"/>
      <family val="3"/>
    </font>
    <font>
      <b/>
      <sz val="10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0"/>
    </font>
    <font>
      <b/>
      <sz val="8"/>
      <name val="ＭＳ Ｐゴシック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/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67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left" vertical="center" wrapText="1"/>
    </xf>
    <xf numFmtId="4" fontId="7" fillId="6" borderId="16" xfId="0" applyNumberFormat="1" applyFont="1" applyFill="1" applyBorder="1" applyAlignment="1">
      <alignment horizontal="right" vertical="center" wrapText="1"/>
    </xf>
    <xf numFmtId="187" fontId="7" fillId="6" borderId="16" xfId="0" applyNumberFormat="1" applyFont="1" applyFill="1" applyBorder="1" applyAlignment="1">
      <alignment horizontal="right" vertical="center" wrapText="1"/>
    </xf>
    <xf numFmtId="188" fontId="7" fillId="6" borderId="17" xfId="0" applyNumberFormat="1" applyFont="1" applyFill="1" applyBorder="1" applyAlignment="1">
      <alignment horizontal="right" vertical="center" wrapText="1"/>
    </xf>
    <xf numFmtId="0" fontId="7" fillId="6" borderId="15" xfId="0" applyFont="1" applyFill="1" applyBorder="1" applyAlignment="1">
      <alignment horizontal="right" vertical="center" wrapText="1"/>
    </xf>
    <xf numFmtId="188" fontId="7" fillId="0" borderId="15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right" vertical="center"/>
    </xf>
    <xf numFmtId="0" fontId="7" fillId="3" borderId="19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vertical="center" wrapText="1"/>
    </xf>
    <xf numFmtId="4" fontId="7" fillId="3" borderId="16" xfId="0" applyNumberFormat="1" applyFont="1" applyFill="1" applyBorder="1" applyAlignment="1">
      <alignment vertical="center"/>
    </xf>
    <xf numFmtId="187" fontId="7" fillId="3" borderId="16" xfId="0" applyNumberFormat="1" applyFont="1" applyFill="1" applyBorder="1" applyAlignment="1">
      <alignment vertical="center"/>
    </xf>
    <xf numFmtId="188" fontId="7" fillId="3" borderId="17" xfId="0" applyNumberFormat="1" applyFont="1" applyFill="1" applyBorder="1" applyAlignment="1">
      <alignment horizontal="right" vertical="center"/>
    </xf>
    <xf numFmtId="0" fontId="7" fillId="2" borderId="15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/>
    </xf>
    <xf numFmtId="4" fontId="7" fillId="3" borderId="23" xfId="0" applyNumberFormat="1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188" fontId="7" fillId="0" borderId="21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wrapText="1"/>
    </xf>
    <xf numFmtId="0" fontId="6" fillId="3" borderId="26" xfId="0" applyFont="1" applyFill="1" applyBorder="1" applyAlignment="1">
      <alignment vertical="center"/>
    </xf>
    <xf numFmtId="0" fontId="7" fillId="8" borderId="11" xfId="0" applyFont="1" applyFill="1" applyBorder="1" applyAlignment="1">
      <alignment horizontal="center" vertical="center"/>
    </xf>
    <xf numFmtId="187" fontId="6" fillId="8" borderId="27" xfId="0" applyNumberFormat="1" applyFont="1" applyFill="1" applyBorder="1" applyAlignment="1">
      <alignment horizontal="right" vertical="center"/>
    </xf>
    <xf numFmtId="187" fontId="6" fillId="8" borderId="28" xfId="0" applyNumberFormat="1" applyFont="1" applyFill="1" applyBorder="1" applyAlignment="1">
      <alignment horizontal="right" vertical="center"/>
    </xf>
    <xf numFmtId="0" fontId="7" fillId="4" borderId="29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31" xfId="0" applyNumberFormat="1" applyFont="1" applyFill="1" applyBorder="1" applyAlignment="1">
      <alignment horizontal="right" vertical="center"/>
    </xf>
    <xf numFmtId="188" fontId="7" fillId="0" borderId="32" xfId="0" applyNumberFormat="1" applyFont="1" applyFill="1" applyBorder="1" applyAlignment="1">
      <alignment horizontal="right" vertical="center"/>
    </xf>
    <xf numFmtId="0" fontId="7" fillId="5" borderId="33" xfId="0" applyFont="1" applyFill="1" applyBorder="1" applyAlignment="1">
      <alignment horizontal="left" vertical="center" wrapText="1"/>
    </xf>
    <xf numFmtId="4" fontId="7" fillId="6" borderId="34" xfId="0" applyNumberFormat="1" applyFont="1" applyFill="1" applyBorder="1" applyAlignment="1">
      <alignment horizontal="right" vertical="center" wrapText="1"/>
    </xf>
    <xf numFmtId="187" fontId="7" fillId="6" borderId="34" xfId="0" applyNumberFormat="1" applyFont="1" applyFill="1" applyBorder="1" applyAlignment="1">
      <alignment horizontal="right" vertical="center" wrapText="1"/>
    </xf>
    <xf numFmtId="188" fontId="7" fillId="6" borderId="35" xfId="0" applyNumberFormat="1" applyFont="1" applyFill="1" applyBorder="1" applyAlignment="1">
      <alignment horizontal="right" vertical="center" wrapText="1"/>
    </xf>
    <xf numFmtId="0" fontId="7" fillId="6" borderId="33" xfId="0" applyFont="1" applyFill="1" applyBorder="1" applyAlignment="1">
      <alignment horizontal="right" vertical="center" wrapText="1"/>
    </xf>
    <xf numFmtId="188" fontId="7" fillId="0" borderId="33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right" vertical="center"/>
    </xf>
    <xf numFmtId="0" fontId="7" fillId="3" borderId="37" xfId="0" applyFont="1" applyFill="1" applyBorder="1" applyAlignment="1">
      <alignment horizontal="right" vertical="center"/>
    </xf>
    <xf numFmtId="188" fontId="7" fillId="0" borderId="38" xfId="0" applyNumberFormat="1" applyFont="1" applyFill="1" applyBorder="1" applyAlignment="1">
      <alignment horizontal="right" vertical="center"/>
    </xf>
    <xf numFmtId="0" fontId="6" fillId="3" borderId="39" xfId="0" applyFont="1" applyFill="1" applyBorder="1" applyAlignment="1">
      <alignment horizontal="right" vertical="center"/>
    </xf>
    <xf numFmtId="187" fontId="6" fillId="8" borderId="40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2" borderId="4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8" borderId="52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8" borderId="4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right" vertical="center" wrapText="1"/>
    </xf>
    <xf numFmtId="0" fontId="7" fillId="3" borderId="37" xfId="0" applyFont="1" applyFill="1" applyBorder="1" applyAlignment="1">
      <alignment horizontal="right" vertical="center" wrapText="1"/>
    </xf>
    <xf numFmtId="0" fontId="7" fillId="3" borderId="39" xfId="0" applyFont="1" applyFill="1" applyBorder="1" applyAlignment="1">
      <alignment horizontal="right" vertical="center" wrapText="1"/>
    </xf>
    <xf numFmtId="187" fontId="7" fillId="8" borderId="40" xfId="0" applyNumberFormat="1" applyFont="1" applyFill="1" applyBorder="1" applyAlignment="1">
      <alignment horizontal="right" vertical="center" wrapText="1"/>
    </xf>
    <xf numFmtId="188" fontId="7" fillId="0" borderId="15" xfId="0" applyNumberFormat="1" applyFont="1" applyBorder="1" applyAlignment="1">
      <alignment horizontal="right" vertical="center" wrapText="1"/>
    </xf>
    <xf numFmtId="0" fontId="7" fillId="3" borderId="15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right" vertical="center" wrapText="1"/>
    </xf>
    <xf numFmtId="188" fontId="7" fillId="0" borderId="31" xfId="0" applyNumberFormat="1" applyFont="1" applyFill="1" applyBorder="1" applyAlignment="1">
      <alignment horizontal="right" vertical="center" wrapText="1"/>
    </xf>
    <xf numFmtId="0" fontId="7" fillId="3" borderId="20" xfId="0" applyFont="1" applyFill="1" applyBorder="1" applyAlignment="1">
      <alignment horizontal="right" vertical="center" wrapText="1"/>
    </xf>
    <xf numFmtId="187" fontId="7" fillId="8" borderId="27" xfId="0" applyNumberFormat="1" applyFont="1" applyFill="1" applyBorder="1" applyAlignment="1">
      <alignment horizontal="right" vertical="center" wrapText="1"/>
    </xf>
    <xf numFmtId="4" fontId="7" fillId="3" borderId="16" xfId="0" applyNumberFormat="1" applyFont="1" applyFill="1" applyBorder="1" applyAlignment="1">
      <alignment vertical="center" wrapText="1"/>
    </xf>
    <xf numFmtId="187" fontId="7" fillId="3" borderId="16" xfId="0" applyNumberFormat="1" applyFont="1" applyFill="1" applyBorder="1" applyAlignment="1">
      <alignment vertical="center" wrapText="1"/>
    </xf>
    <xf numFmtId="188" fontId="7" fillId="3" borderId="17" xfId="0" applyNumberFormat="1" applyFont="1" applyFill="1" applyBorder="1" applyAlignment="1">
      <alignment horizontal="right" vertical="center" wrapText="1"/>
    </xf>
    <xf numFmtId="0" fontId="7" fillId="3" borderId="17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4" fontId="7" fillId="3" borderId="23" xfId="0" applyNumberFormat="1" applyFont="1" applyFill="1" applyBorder="1" applyAlignment="1">
      <alignment vertical="center" wrapText="1"/>
    </xf>
    <xf numFmtId="0" fontId="7" fillId="3" borderId="23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188" fontId="7" fillId="0" borderId="21" xfId="0" applyNumberFormat="1" applyFont="1" applyBorder="1" applyAlignment="1">
      <alignment horizontal="right" vertical="center" wrapText="1"/>
    </xf>
    <xf numFmtId="0" fontId="7" fillId="3" borderId="22" xfId="0" applyFont="1" applyFill="1" applyBorder="1" applyAlignment="1">
      <alignment vertical="center" wrapText="1"/>
    </xf>
    <xf numFmtId="188" fontId="7" fillId="0" borderId="32" xfId="0" applyNumberFormat="1" applyFont="1" applyFill="1" applyBorder="1" applyAlignment="1">
      <alignment horizontal="right" vertical="center" wrapText="1"/>
    </xf>
    <xf numFmtId="0" fontId="7" fillId="3" borderId="26" xfId="0" applyFont="1" applyFill="1" applyBorder="1" applyAlignment="1">
      <alignment vertical="center" wrapText="1"/>
    </xf>
    <xf numFmtId="187" fontId="7" fillId="8" borderId="28" xfId="0" applyNumberFormat="1" applyFont="1" applyFill="1" applyBorder="1" applyAlignment="1">
      <alignment horizontal="right" vertical="center" wrapText="1"/>
    </xf>
    <xf numFmtId="188" fontId="7" fillId="8" borderId="38" xfId="0" applyNumberFormat="1" applyFont="1" applyFill="1" applyBorder="1" applyAlignment="1">
      <alignment horizontal="right" vertical="center" wrapText="1"/>
    </xf>
    <xf numFmtId="188" fontId="7" fillId="8" borderId="33" xfId="0" applyNumberFormat="1" applyFont="1" applyFill="1" applyBorder="1" applyAlignment="1">
      <alignment horizontal="right" vertical="center" wrapText="1"/>
    </xf>
    <xf numFmtId="4" fontId="7" fillId="9" borderId="34" xfId="0" applyNumberFormat="1" applyFont="1" applyFill="1" applyBorder="1" applyAlignment="1">
      <alignment horizontal="right" vertical="center" wrapText="1"/>
    </xf>
    <xf numFmtId="187" fontId="7" fillId="9" borderId="34" xfId="0" applyNumberFormat="1" applyFont="1" applyFill="1" applyBorder="1" applyAlignment="1">
      <alignment horizontal="right" vertical="center" wrapText="1"/>
    </xf>
    <xf numFmtId="4" fontId="7" fillId="10" borderId="54" xfId="0" applyNumberFormat="1" applyFont="1" applyFill="1" applyBorder="1" applyAlignment="1">
      <alignment horizontal="right" vertical="center" wrapText="1"/>
    </xf>
    <xf numFmtId="186" fontId="7" fillId="11" borderId="55" xfId="0" applyNumberFormat="1" applyFont="1" applyFill="1" applyBorder="1" applyAlignment="1">
      <alignment horizontal="right" vertical="center" wrapText="1"/>
    </xf>
    <xf numFmtId="186" fontId="7" fillId="11" borderId="34" xfId="0" applyNumberFormat="1" applyFont="1" applyFill="1" applyBorder="1" applyAlignment="1">
      <alignment horizontal="right" vertical="center" wrapText="1"/>
    </xf>
    <xf numFmtId="2" fontId="7" fillId="11" borderId="37" xfId="0" applyNumberFormat="1" applyFont="1" applyFill="1" applyBorder="1" applyAlignment="1">
      <alignment horizontal="right" vertical="center" wrapText="1"/>
    </xf>
    <xf numFmtId="0" fontId="7" fillId="9" borderId="33" xfId="0" applyFont="1" applyFill="1" applyBorder="1" applyAlignment="1">
      <alignment horizontal="left" vertical="center" wrapText="1"/>
    </xf>
    <xf numFmtId="186" fontId="15" fillId="10" borderId="51" xfId="0" applyNumberFormat="1" applyFont="1" applyFill="1" applyBorder="1" applyAlignment="1">
      <alignment horizontal="center"/>
    </xf>
    <xf numFmtId="2" fontId="15" fillId="10" borderId="52" xfId="0" applyNumberFormat="1" applyFont="1" applyFill="1" applyBorder="1" applyAlignment="1">
      <alignment horizontal="center"/>
    </xf>
    <xf numFmtId="0" fontId="10" fillId="0" borderId="52" xfId="0" applyFont="1" applyBorder="1" applyAlignment="1">
      <alignment/>
    </xf>
    <xf numFmtId="0" fontId="10" fillId="8" borderId="52" xfId="0" applyFont="1" applyFill="1" applyBorder="1" applyAlignment="1">
      <alignment/>
    </xf>
    <xf numFmtId="0" fontId="15" fillId="0" borderId="52" xfId="0" applyFont="1" applyBorder="1" applyAlignment="1">
      <alignment/>
    </xf>
    <xf numFmtId="0" fontId="14" fillId="0" borderId="52" xfId="0" applyFont="1" applyBorder="1" applyAlignment="1">
      <alignment/>
    </xf>
    <xf numFmtId="0" fontId="15" fillId="10" borderId="52" xfId="0" applyFont="1" applyFill="1" applyBorder="1" applyAlignment="1">
      <alignment/>
    </xf>
    <xf numFmtId="0" fontId="10" fillId="0" borderId="52" xfId="0" applyFont="1" applyBorder="1" applyAlignment="1">
      <alignment horizontal="center"/>
    </xf>
    <xf numFmtId="2" fontId="10" fillId="10" borderId="52" xfId="0" applyNumberFormat="1" applyFont="1" applyFill="1" applyBorder="1" applyAlignment="1">
      <alignment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52" xfId="0" applyFont="1" applyBorder="1" applyAlignment="1">
      <alignment vertical="center" wrapText="1"/>
    </xf>
    <xf numFmtId="0" fontId="10" fillId="0" borderId="52" xfId="0" applyFont="1" applyBorder="1" applyAlignment="1">
      <alignment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51" xfId="0" applyFont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10" fillId="8" borderId="51" xfId="0" applyFont="1" applyFill="1" applyBorder="1" applyAlignment="1">
      <alignment vertical="center"/>
    </xf>
    <xf numFmtId="0" fontId="10" fillId="8" borderId="52" xfId="0" applyFont="1" applyFill="1" applyBorder="1" applyAlignment="1">
      <alignment vertical="center"/>
    </xf>
    <xf numFmtId="0" fontId="10" fillId="10" borderId="5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52" xfId="0" applyFont="1" applyBorder="1" applyAlignment="1" quotePrefix="1">
      <alignment vertical="center" wrapText="1"/>
    </xf>
    <xf numFmtId="0" fontId="10" fillId="10" borderId="52" xfId="0" applyFont="1" applyFill="1" applyBorder="1" applyAlignment="1">
      <alignment vertical="center" wrapText="1"/>
    </xf>
    <xf numFmtId="0" fontId="10" fillId="8" borderId="56" xfId="0" applyFont="1" applyFill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8" borderId="57" xfId="0" applyFont="1" applyFill="1" applyBorder="1" applyAlignment="1">
      <alignment vertical="center"/>
    </xf>
    <xf numFmtId="0" fontId="10" fillId="10" borderId="57" xfId="0" applyFont="1" applyFill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0" fillId="12" borderId="51" xfId="0" applyFont="1" applyFill="1" applyBorder="1" applyAlignment="1">
      <alignment vertical="center"/>
    </xf>
    <xf numFmtId="0" fontId="10" fillId="12" borderId="57" xfId="0" applyFont="1" applyFill="1" applyBorder="1" applyAlignment="1">
      <alignment vertical="center"/>
    </xf>
    <xf numFmtId="188" fontId="10" fillId="12" borderId="30" xfId="0" applyNumberFormat="1" applyFont="1" applyFill="1" applyBorder="1" applyAlignment="1">
      <alignment vertical="center"/>
    </xf>
    <xf numFmtId="188" fontId="10" fillId="12" borderId="52" xfId="0" applyNumberFormat="1" applyFont="1" applyFill="1" applyBorder="1" applyAlignment="1">
      <alignment vertical="center"/>
    </xf>
    <xf numFmtId="197" fontId="10" fillId="10" borderId="5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 quotePrefix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188" fontId="7" fillId="8" borderId="31" xfId="0" applyNumberFormat="1" applyFont="1" applyFill="1" applyBorder="1" applyAlignment="1">
      <alignment horizontal="right" vertical="center" wrapText="1"/>
    </xf>
    <xf numFmtId="188" fontId="7" fillId="8" borderId="15" xfId="0" applyNumberFormat="1" applyFont="1" applyFill="1" applyBorder="1" applyAlignment="1">
      <alignment horizontal="right" vertical="center" wrapText="1"/>
    </xf>
    <xf numFmtId="187" fontId="7" fillId="8" borderId="16" xfId="0" applyNumberFormat="1" applyFont="1" applyFill="1" applyBorder="1" applyAlignment="1">
      <alignment vertical="center" wrapText="1"/>
    </xf>
    <xf numFmtId="2" fontId="7" fillId="13" borderId="19" xfId="0" applyNumberFormat="1" applyFont="1" applyFill="1" applyBorder="1" applyAlignment="1">
      <alignment horizontal="right" vertical="center" wrapText="1"/>
    </xf>
    <xf numFmtId="2" fontId="7" fillId="13" borderId="22" xfId="0" applyNumberFormat="1" applyFont="1" applyFill="1" applyBorder="1" applyAlignment="1">
      <alignment horizontal="right" vertical="center" wrapText="1"/>
    </xf>
    <xf numFmtId="186" fontId="7" fillId="13" borderId="16" xfId="0" applyNumberFormat="1" applyFont="1" applyFill="1" applyBorder="1" applyAlignment="1">
      <alignment horizontal="right" vertical="center" wrapText="1"/>
    </xf>
    <xf numFmtId="186" fontId="7" fillId="13" borderId="23" xfId="0" applyNumberFormat="1" applyFont="1" applyFill="1" applyBorder="1" applyAlignment="1">
      <alignment horizontal="right" vertical="center" wrapText="1"/>
    </xf>
    <xf numFmtId="186" fontId="7" fillId="13" borderId="41" xfId="0" applyNumberFormat="1" applyFont="1" applyFill="1" applyBorder="1" applyAlignment="1">
      <alignment horizontal="right" vertical="center" wrapText="1"/>
    </xf>
    <xf numFmtId="186" fontId="7" fillId="13" borderId="44" xfId="0" applyNumberFormat="1" applyFont="1" applyFill="1" applyBorder="1" applyAlignment="1">
      <alignment horizontal="right" vertical="center" wrapText="1"/>
    </xf>
    <xf numFmtId="4" fontId="7" fillId="12" borderId="61" xfId="0" applyNumberFormat="1" applyFont="1" applyFill="1" applyBorder="1" applyAlignment="1">
      <alignment horizontal="right" vertical="center" wrapText="1"/>
    </xf>
    <xf numFmtId="4" fontId="7" fillId="12" borderId="62" xfId="0" applyNumberFormat="1" applyFont="1" applyFill="1" applyBorder="1" applyAlignment="1">
      <alignment horizontal="right" vertical="center" wrapText="1"/>
    </xf>
    <xf numFmtId="4" fontId="7" fillId="10" borderId="61" xfId="0" applyNumberFormat="1" applyFont="1" applyFill="1" applyBorder="1" applyAlignment="1">
      <alignment horizontal="right" vertical="center" wrapText="1"/>
    </xf>
    <xf numFmtId="186" fontId="7" fillId="11" borderId="41" xfId="0" applyNumberFormat="1" applyFont="1" applyFill="1" applyBorder="1" applyAlignment="1">
      <alignment horizontal="right" vertical="center" wrapText="1"/>
    </xf>
    <xf numFmtId="186" fontId="7" fillId="11" borderId="16" xfId="0" applyNumberFormat="1" applyFont="1" applyFill="1" applyBorder="1" applyAlignment="1">
      <alignment horizontal="right" vertical="center" wrapText="1"/>
    </xf>
    <xf numFmtId="0" fontId="7" fillId="8" borderId="20" xfId="0" applyFont="1" applyFill="1" applyBorder="1" applyAlignment="1">
      <alignment horizontal="right" vertical="center" wrapText="1"/>
    </xf>
    <xf numFmtId="187" fontId="7" fillId="9" borderId="16" xfId="0" applyNumberFormat="1" applyFont="1" applyFill="1" applyBorder="1" applyAlignment="1">
      <alignment horizontal="right" vertical="center" wrapText="1"/>
    </xf>
    <xf numFmtId="186" fontId="7" fillId="9" borderId="16" xfId="0" applyNumberFormat="1" applyFont="1" applyFill="1" applyBorder="1" applyAlignment="1">
      <alignment horizontal="right" vertical="center" wrapText="1"/>
    </xf>
    <xf numFmtId="4" fontId="7" fillId="8" borderId="16" xfId="0" applyNumberFormat="1" applyFont="1" applyFill="1" applyBorder="1" applyAlignment="1">
      <alignment vertical="center"/>
    </xf>
    <xf numFmtId="2" fontId="7" fillId="13" borderId="37" xfId="0" applyNumberFormat="1" applyFont="1" applyFill="1" applyBorder="1" applyAlignment="1">
      <alignment horizontal="right" vertical="center" wrapText="1"/>
    </xf>
    <xf numFmtId="186" fontId="7" fillId="13" borderId="34" xfId="0" applyNumberFormat="1" applyFont="1" applyFill="1" applyBorder="1" applyAlignment="1">
      <alignment horizontal="right" vertical="center" wrapText="1"/>
    </xf>
    <xf numFmtId="186" fontId="7" fillId="13" borderId="55" xfId="0" applyNumberFormat="1" applyFont="1" applyFill="1" applyBorder="1" applyAlignment="1">
      <alignment horizontal="right" vertical="center" wrapText="1"/>
    </xf>
    <xf numFmtId="4" fontId="7" fillId="12" borderId="54" xfId="0" applyNumberFormat="1" applyFont="1" applyFill="1" applyBorder="1" applyAlignment="1">
      <alignment horizontal="right" vertical="center"/>
    </xf>
    <xf numFmtId="4" fontId="7" fillId="12" borderId="61" xfId="0" applyNumberFormat="1" applyFont="1" applyFill="1" applyBorder="1" applyAlignment="1">
      <alignment horizontal="right" vertical="center"/>
    </xf>
    <xf numFmtId="4" fontId="7" fillId="12" borderId="62" xfId="0" applyNumberFormat="1" applyFont="1" applyFill="1" applyBorder="1" applyAlignment="1">
      <alignment horizontal="right" vertical="center"/>
    </xf>
    <xf numFmtId="2" fontId="7" fillId="11" borderId="19" xfId="0" applyNumberFormat="1" applyFont="1" applyFill="1" applyBorder="1" applyAlignment="1">
      <alignment horizontal="right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63" xfId="0" applyFont="1" applyFill="1" applyBorder="1" applyAlignment="1">
      <alignment horizontal="center" vertical="center" wrapText="1"/>
    </xf>
    <xf numFmtId="0" fontId="7" fillId="8" borderId="48" xfId="0" applyFont="1" applyFill="1" applyBorder="1" applyAlignment="1">
      <alignment horizontal="center" vertical="center" wrapText="1"/>
    </xf>
    <xf numFmtId="0" fontId="7" fillId="8" borderId="6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7" fillId="14" borderId="65" xfId="0" applyFont="1" applyFill="1" applyBorder="1" applyAlignment="1">
      <alignment horizontal="center" vertical="center" wrapText="1"/>
    </xf>
    <xf numFmtId="0" fontId="7" fillId="14" borderId="6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center" vertical="center" wrapText="1"/>
    </xf>
    <xf numFmtId="0" fontId="7" fillId="3" borderId="70" xfId="0" applyFont="1" applyFill="1" applyBorder="1" applyAlignment="1">
      <alignment horizontal="center" vertical="center" wrapText="1"/>
    </xf>
    <xf numFmtId="188" fontId="10" fillId="10" borderId="71" xfId="0" applyNumberFormat="1" applyFont="1" applyFill="1" applyBorder="1" applyAlignment="1">
      <alignment horizontal="center" vertical="center"/>
    </xf>
    <xf numFmtId="0" fontId="10" fillId="1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mp_tab7" xfId="20"/>
    <cellStyle name="標準_Fmp_tab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C2" sqref="C2"/>
    </sheetView>
  </sheetViews>
  <sheetFormatPr defaultColWidth="11.00390625" defaultRowHeight="13.5"/>
  <cols>
    <col min="1" max="1" width="8.875" style="0" customWidth="1"/>
    <col min="3" max="3" width="7.75390625" style="0" customWidth="1"/>
    <col min="4" max="4" width="6.875" style="0" customWidth="1"/>
    <col min="5" max="5" width="7.875" style="0" customWidth="1"/>
    <col min="6" max="6" width="6.75390625" style="0" customWidth="1"/>
    <col min="7" max="7" width="8.25390625" style="0" customWidth="1"/>
    <col min="8" max="8" width="7.125" style="0" customWidth="1"/>
    <col min="9" max="9" width="6.625" style="0" customWidth="1"/>
    <col min="10" max="10" width="0.12890625" style="0" customWidth="1"/>
    <col min="11" max="11" width="6.375" style="0" customWidth="1"/>
    <col min="12" max="12" width="0.12890625" style="0" customWidth="1"/>
    <col min="13" max="13" width="6.25390625" style="0" customWidth="1"/>
    <col min="14" max="14" width="7.00390625" style="0" customWidth="1"/>
    <col min="15" max="15" width="0.12890625" style="0" customWidth="1"/>
    <col min="16" max="16" width="6.25390625" style="0" customWidth="1"/>
    <col min="17" max="17" width="7.375" style="0" customWidth="1"/>
  </cols>
  <sheetData>
    <row r="1" spans="1:17" ht="20.2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0.25">
      <c r="A2" s="266" t="s">
        <v>20</v>
      </c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P2" s="3"/>
      <c r="Q2" s="3"/>
    </row>
    <row r="3" spans="1:17" ht="22.5" customHeight="1">
      <c r="A3" s="5" t="s">
        <v>124</v>
      </c>
      <c r="B3" s="5"/>
      <c r="C3" s="214" t="s">
        <v>125</v>
      </c>
      <c r="D3" s="215"/>
      <c r="E3" s="215"/>
      <c r="F3" s="215"/>
      <c r="G3" s="216"/>
      <c r="H3" s="217" t="s">
        <v>96</v>
      </c>
      <c r="I3" s="245"/>
      <c r="J3" s="245"/>
      <c r="K3" s="246"/>
      <c r="L3" s="100" t="s">
        <v>97</v>
      </c>
      <c r="M3" s="101"/>
      <c r="N3" s="101"/>
      <c r="O3" s="102"/>
      <c r="P3" s="247" t="s">
        <v>8</v>
      </c>
      <c r="Q3" s="249" t="s">
        <v>3</v>
      </c>
    </row>
    <row r="4" spans="1:17" ht="19.5" customHeight="1">
      <c r="A4" s="6"/>
      <c r="B4" s="6"/>
      <c r="C4" s="251" t="s">
        <v>126</v>
      </c>
      <c r="D4" s="252"/>
      <c r="E4" s="253"/>
      <c r="F4" s="254" t="s">
        <v>127</v>
      </c>
      <c r="G4" s="256" t="s">
        <v>125</v>
      </c>
      <c r="H4" s="258" t="s">
        <v>98</v>
      </c>
      <c r="I4" s="252"/>
      <c r="J4" s="259"/>
      <c r="K4" s="260" t="s">
        <v>99</v>
      </c>
      <c r="L4" s="7" t="s">
        <v>128</v>
      </c>
      <c r="M4" s="74"/>
      <c r="N4" s="262" t="s">
        <v>100</v>
      </c>
      <c r="O4" s="243" t="s">
        <v>101</v>
      </c>
      <c r="P4" s="248"/>
      <c r="Q4" s="250"/>
    </row>
    <row r="5" spans="1:17" ht="42" customHeight="1">
      <c r="A5" s="8" t="s">
        <v>102</v>
      </c>
      <c r="B5" s="8" t="s">
        <v>103</v>
      </c>
      <c r="C5" s="55" t="s">
        <v>104</v>
      </c>
      <c r="D5" s="9" t="s">
        <v>105</v>
      </c>
      <c r="E5" s="57" t="s">
        <v>129</v>
      </c>
      <c r="F5" s="255"/>
      <c r="G5" s="257"/>
      <c r="H5" s="10" t="s">
        <v>106</v>
      </c>
      <c r="I5" s="10" t="s">
        <v>107</v>
      </c>
      <c r="J5" s="11" t="s">
        <v>130</v>
      </c>
      <c r="K5" s="261"/>
      <c r="L5" s="12" t="s">
        <v>131</v>
      </c>
      <c r="M5" s="10" t="s">
        <v>6</v>
      </c>
      <c r="N5" s="263"/>
      <c r="O5" s="244"/>
      <c r="P5" s="248"/>
      <c r="Q5" s="250"/>
    </row>
    <row r="6" spans="1:17" ht="13.5">
      <c r="A6" s="75"/>
      <c r="B6" s="75" t="s">
        <v>132</v>
      </c>
      <c r="C6" s="76">
        <v>1</v>
      </c>
      <c r="D6" s="77">
        <v>2</v>
      </c>
      <c r="E6" s="78">
        <v>3</v>
      </c>
      <c r="F6" s="77">
        <v>4</v>
      </c>
      <c r="G6" s="79">
        <v>5</v>
      </c>
      <c r="H6" s="80">
        <v>6</v>
      </c>
      <c r="I6" s="77">
        <v>7</v>
      </c>
      <c r="J6" s="81">
        <v>8</v>
      </c>
      <c r="K6" s="79">
        <v>9</v>
      </c>
      <c r="L6" s="82">
        <v>10</v>
      </c>
      <c r="M6" s="77">
        <v>11</v>
      </c>
      <c r="N6" s="83">
        <v>12</v>
      </c>
      <c r="O6" s="84">
        <v>13</v>
      </c>
      <c r="P6" s="85">
        <v>14</v>
      </c>
      <c r="Q6" s="86">
        <v>15</v>
      </c>
    </row>
    <row r="7" spans="1:17" ht="18" thickBot="1">
      <c r="A7" s="87"/>
      <c r="B7" s="87"/>
      <c r="C7" s="88" t="s">
        <v>133</v>
      </c>
      <c r="D7" s="89" t="s">
        <v>134</v>
      </c>
      <c r="E7" s="90" t="s">
        <v>135</v>
      </c>
      <c r="F7" s="89" t="s">
        <v>136</v>
      </c>
      <c r="G7" s="91" t="s">
        <v>137</v>
      </c>
      <c r="H7" s="92" t="s">
        <v>138</v>
      </c>
      <c r="I7" s="89" t="s">
        <v>139</v>
      </c>
      <c r="J7" s="93" t="s">
        <v>140</v>
      </c>
      <c r="K7" s="91" t="s">
        <v>141</v>
      </c>
      <c r="L7" s="94" t="s">
        <v>142</v>
      </c>
      <c r="M7" s="89" t="s">
        <v>5</v>
      </c>
      <c r="N7" s="92" t="s">
        <v>143</v>
      </c>
      <c r="O7" s="95" t="s">
        <v>144</v>
      </c>
      <c r="P7" s="96" t="s">
        <v>145</v>
      </c>
      <c r="Q7" s="97" t="s">
        <v>146</v>
      </c>
    </row>
    <row r="8" spans="1:17" ht="18.75" customHeight="1" thickBot="1" thickTop="1">
      <c r="A8" s="17"/>
      <c r="B8" s="17" t="s">
        <v>108</v>
      </c>
      <c r="C8" s="56" t="s">
        <v>109</v>
      </c>
      <c r="D8" s="18" t="s">
        <v>110</v>
      </c>
      <c r="E8" s="58" t="s">
        <v>111</v>
      </c>
      <c r="F8" s="18" t="s">
        <v>112</v>
      </c>
      <c r="G8" s="19" t="s">
        <v>111</v>
      </c>
      <c r="H8" s="20" t="s">
        <v>113</v>
      </c>
      <c r="I8" s="18" t="s">
        <v>112</v>
      </c>
      <c r="J8" s="14" t="s">
        <v>113</v>
      </c>
      <c r="K8" s="15" t="s">
        <v>114</v>
      </c>
      <c r="L8" s="21" t="s">
        <v>115</v>
      </c>
      <c r="M8" s="22" t="s">
        <v>116</v>
      </c>
      <c r="N8" s="13" t="s">
        <v>112</v>
      </c>
      <c r="O8" s="59" t="s">
        <v>116</v>
      </c>
      <c r="P8" s="16" t="s">
        <v>117</v>
      </c>
      <c r="Q8" s="52" t="s">
        <v>118</v>
      </c>
    </row>
    <row r="9" spans="1:17" ht="19.5" customHeight="1" thickTop="1">
      <c r="A9" s="62" t="s">
        <v>147</v>
      </c>
      <c r="B9" s="62" t="s">
        <v>148</v>
      </c>
      <c r="C9" s="236">
        <f aca="true" t="shared" si="0" ref="C9:C15">E9*10/D9</f>
        <v>0.7</v>
      </c>
      <c r="D9" s="63">
        <v>4.5</v>
      </c>
      <c r="E9" s="237">
        <f>G9*100/F9</f>
        <v>0.315</v>
      </c>
      <c r="F9" s="64">
        <v>71</v>
      </c>
      <c r="G9" s="238">
        <f aca="true" t="shared" si="1" ref="G9:G15">K9/J9</f>
        <v>0.22365</v>
      </c>
      <c r="H9" s="65">
        <v>10</v>
      </c>
      <c r="I9" s="66">
        <v>72</v>
      </c>
      <c r="J9" s="67">
        <f aca="true" t="shared" si="2" ref="J9:J15">H9*I9/100</f>
        <v>7.2</v>
      </c>
      <c r="K9" s="239">
        <f aca="true" t="shared" si="3" ref="K9:K15">Q9*P9/O9</f>
        <v>1.61028</v>
      </c>
      <c r="L9" s="68" t="s">
        <v>149</v>
      </c>
      <c r="M9" s="69">
        <v>50</v>
      </c>
      <c r="N9" s="70">
        <v>74</v>
      </c>
      <c r="O9" s="71">
        <f aca="true" t="shared" si="4" ref="O9:O15">M9*N9/100</f>
        <v>37</v>
      </c>
      <c r="P9" s="72">
        <v>1</v>
      </c>
      <c r="Q9" s="73">
        <v>59.58036</v>
      </c>
    </row>
    <row r="10" spans="1:17" ht="19.5" customHeight="1">
      <c r="A10" s="23" t="s">
        <v>147</v>
      </c>
      <c r="B10" s="23" t="s">
        <v>119</v>
      </c>
      <c r="C10" s="221">
        <f t="shared" si="0"/>
        <v>1.8000000000000003</v>
      </c>
      <c r="D10" s="24">
        <v>2</v>
      </c>
      <c r="E10" s="223">
        <f aca="true" t="shared" si="5" ref="E10:E15">G10*100/F10</f>
        <v>0.36000000000000004</v>
      </c>
      <c r="F10" s="25">
        <v>74</v>
      </c>
      <c r="G10" s="225">
        <f t="shared" si="1"/>
        <v>0.2664</v>
      </c>
      <c r="H10" s="26">
        <v>10</v>
      </c>
      <c r="I10" s="27">
        <v>72</v>
      </c>
      <c r="J10" s="28">
        <f t="shared" si="2"/>
        <v>7.2</v>
      </c>
      <c r="K10" s="240">
        <f t="shared" si="3"/>
        <v>1.9180800000000002</v>
      </c>
      <c r="L10" s="29" t="s">
        <v>149</v>
      </c>
      <c r="M10" s="30">
        <v>50</v>
      </c>
      <c r="N10" s="31">
        <v>74</v>
      </c>
      <c r="O10" s="60">
        <f t="shared" si="4"/>
        <v>37</v>
      </c>
      <c r="P10" s="32">
        <v>1</v>
      </c>
      <c r="Q10" s="53">
        <v>70.96896000000001</v>
      </c>
    </row>
    <row r="11" spans="1:17" ht="19.5" customHeight="1">
      <c r="A11" s="23" t="s">
        <v>120</v>
      </c>
      <c r="B11" s="23" t="s">
        <v>150</v>
      </c>
      <c r="C11" s="221">
        <f t="shared" si="0"/>
        <v>3.4490909628134587</v>
      </c>
      <c r="D11" s="24">
        <v>4</v>
      </c>
      <c r="E11" s="223">
        <f t="shared" si="5"/>
        <v>1.3796363851253834</v>
      </c>
      <c r="F11" s="25">
        <v>82</v>
      </c>
      <c r="G11" s="225">
        <f t="shared" si="1"/>
        <v>1.1313018358028144</v>
      </c>
      <c r="H11" s="26">
        <v>10.5</v>
      </c>
      <c r="I11" s="27">
        <v>70</v>
      </c>
      <c r="J11" s="28">
        <f t="shared" si="2"/>
        <v>7.35</v>
      </c>
      <c r="K11" s="240">
        <f t="shared" si="3"/>
        <v>8.315068493150685</v>
      </c>
      <c r="L11" s="29" t="s">
        <v>151</v>
      </c>
      <c r="M11" s="30">
        <v>20</v>
      </c>
      <c r="N11" s="31">
        <v>73</v>
      </c>
      <c r="O11" s="60">
        <f t="shared" si="4"/>
        <v>14.6</v>
      </c>
      <c r="P11" s="32">
        <v>2</v>
      </c>
      <c r="Q11" s="53">
        <v>60.7</v>
      </c>
    </row>
    <row r="12" spans="1:17" ht="19.5" customHeight="1">
      <c r="A12" s="33" t="s">
        <v>121</v>
      </c>
      <c r="B12" s="33" t="s">
        <v>122</v>
      </c>
      <c r="C12" s="221">
        <f t="shared" si="0"/>
        <v>0.6000000000000001</v>
      </c>
      <c r="D12" s="34">
        <v>1.1</v>
      </c>
      <c r="E12" s="223">
        <f t="shared" si="5"/>
        <v>0.06600000000000002</v>
      </c>
      <c r="F12" s="35">
        <v>55</v>
      </c>
      <c r="G12" s="225">
        <f t="shared" si="1"/>
        <v>0.036300000000000006</v>
      </c>
      <c r="H12" s="36">
        <v>10.5</v>
      </c>
      <c r="I12" s="30">
        <v>67</v>
      </c>
      <c r="J12" s="28">
        <f t="shared" si="2"/>
        <v>7.035</v>
      </c>
      <c r="K12" s="240">
        <f t="shared" si="3"/>
        <v>0.25537050000000006</v>
      </c>
      <c r="L12" s="29" t="s">
        <v>151</v>
      </c>
      <c r="M12" s="30">
        <v>20</v>
      </c>
      <c r="N12" s="31">
        <v>73</v>
      </c>
      <c r="O12" s="60">
        <f t="shared" si="4"/>
        <v>14.6</v>
      </c>
      <c r="P12" s="32">
        <v>1</v>
      </c>
      <c r="Q12" s="53">
        <v>3.728409300000001</v>
      </c>
    </row>
    <row r="13" spans="1:17" ht="19.5" customHeight="1">
      <c r="A13" s="37" t="s">
        <v>123</v>
      </c>
      <c r="B13" s="33" t="s">
        <v>152</v>
      </c>
      <c r="C13" s="221">
        <f t="shared" si="0"/>
        <v>30</v>
      </c>
      <c r="D13" s="34">
        <v>1.2</v>
      </c>
      <c r="E13" s="223">
        <f t="shared" si="5"/>
        <v>3.6</v>
      </c>
      <c r="F13" s="35">
        <v>50</v>
      </c>
      <c r="G13" s="225">
        <f t="shared" si="1"/>
        <v>1.8</v>
      </c>
      <c r="H13" s="36">
        <v>11</v>
      </c>
      <c r="I13" s="30">
        <v>80</v>
      </c>
      <c r="J13" s="28">
        <f t="shared" si="2"/>
        <v>8.8</v>
      </c>
      <c r="K13" s="240">
        <f t="shared" si="3"/>
        <v>15.840000000000002</v>
      </c>
      <c r="L13" s="29" t="s">
        <v>153</v>
      </c>
      <c r="M13" s="30">
        <v>5</v>
      </c>
      <c r="N13" s="31">
        <v>60</v>
      </c>
      <c r="O13" s="60">
        <f t="shared" si="4"/>
        <v>3</v>
      </c>
      <c r="P13" s="32">
        <v>1</v>
      </c>
      <c r="Q13" s="53">
        <v>47.52</v>
      </c>
    </row>
    <row r="14" spans="1:18" ht="19.5" customHeight="1">
      <c r="A14" s="37" t="s">
        <v>154</v>
      </c>
      <c r="B14" s="33" t="s">
        <v>0</v>
      </c>
      <c r="C14" s="242">
        <f t="shared" si="0"/>
        <v>0.75</v>
      </c>
      <c r="D14" s="235">
        <v>1.8</v>
      </c>
      <c r="E14" s="234">
        <v>0.135</v>
      </c>
      <c r="F14" s="35">
        <v>65</v>
      </c>
      <c r="G14" s="225">
        <f t="shared" si="1"/>
        <v>0.08775000000000001</v>
      </c>
      <c r="H14" s="38">
        <v>8.5</v>
      </c>
      <c r="I14" s="39">
        <v>66</v>
      </c>
      <c r="J14" s="28">
        <f t="shared" si="2"/>
        <v>5.61</v>
      </c>
      <c r="K14" s="240">
        <f t="shared" si="3"/>
        <v>0.4922775000000001</v>
      </c>
      <c r="L14" s="29" t="s">
        <v>1</v>
      </c>
      <c r="M14" s="39">
        <v>47</v>
      </c>
      <c r="N14" s="40">
        <v>65</v>
      </c>
      <c r="O14" s="60">
        <f t="shared" si="4"/>
        <v>30.55</v>
      </c>
      <c r="P14" s="41">
        <v>1</v>
      </c>
      <c r="Q14" s="53">
        <v>15.039077625000003</v>
      </c>
      <c r="R14" s="99" t="s">
        <v>36</v>
      </c>
    </row>
    <row r="15" spans="1:17" ht="19.5" customHeight="1" thickBot="1">
      <c r="A15" s="42" t="s">
        <v>154</v>
      </c>
      <c r="B15" s="43" t="s">
        <v>2</v>
      </c>
      <c r="C15" s="222">
        <f t="shared" si="0"/>
        <v>0.5</v>
      </c>
      <c r="D15" s="45">
        <v>1.6</v>
      </c>
      <c r="E15" s="224">
        <f t="shared" si="5"/>
        <v>0.08</v>
      </c>
      <c r="F15" s="46">
        <v>65</v>
      </c>
      <c r="G15" s="226">
        <f t="shared" si="1"/>
        <v>0.052000000000000005</v>
      </c>
      <c r="H15" s="47">
        <v>8.5</v>
      </c>
      <c r="I15" s="48">
        <v>65</v>
      </c>
      <c r="J15" s="49">
        <f t="shared" si="2"/>
        <v>5.525</v>
      </c>
      <c r="K15" s="241">
        <f t="shared" si="3"/>
        <v>0.28730000000000006</v>
      </c>
      <c r="L15" s="50" t="s">
        <v>1</v>
      </c>
      <c r="M15" s="48">
        <v>47</v>
      </c>
      <c r="N15" s="44">
        <v>65</v>
      </c>
      <c r="O15" s="61">
        <f t="shared" si="4"/>
        <v>30.55</v>
      </c>
      <c r="P15" s="51">
        <v>1</v>
      </c>
      <c r="Q15" s="54">
        <v>8.777015000000002</v>
      </c>
    </row>
    <row r="16" ht="18" thickTop="1"/>
  </sheetData>
  <mergeCells count="11">
    <mergeCell ref="Q3:Q5"/>
    <mergeCell ref="C4:E4"/>
    <mergeCell ref="F4:F5"/>
    <mergeCell ref="G4:G5"/>
    <mergeCell ref="H4:J4"/>
    <mergeCell ref="K4:K5"/>
    <mergeCell ref="N4:N5"/>
    <mergeCell ref="O4:O5"/>
    <mergeCell ref="C3:G3"/>
    <mergeCell ref="H3:K3"/>
    <mergeCell ref="P3:P5"/>
  </mergeCells>
  <printOptions/>
  <pageMargins left="0.75" right="0.75" top="1" bottom="1" header="0.512" footer="0.512"/>
  <pageSetup orientation="landscape" paperSize="9" scale="75"/>
  <headerFooter alignWithMargins="0">
    <oddHeader>&amp;L&amp;"Osaka,標準"&amp;F&amp;C&amp;"Osaka,標準"&amp;9&amp;A&amp;R&amp;"Osaka,標準"&amp;D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O19" sqref="O19"/>
    </sheetView>
  </sheetViews>
  <sheetFormatPr defaultColWidth="11.00390625" defaultRowHeight="18" customHeight="1"/>
  <cols>
    <col min="1" max="1" width="8.875" style="104" customWidth="1"/>
    <col min="2" max="2" width="10.75390625" style="104" customWidth="1"/>
    <col min="3" max="3" width="7.75390625" style="104" customWidth="1"/>
    <col min="4" max="4" width="8.00390625" style="104" customWidth="1"/>
    <col min="5" max="5" width="7.875" style="104" customWidth="1"/>
    <col min="6" max="6" width="6.75390625" style="104" customWidth="1"/>
    <col min="7" max="7" width="8.25390625" style="104" customWidth="1"/>
    <col min="8" max="9" width="6.75390625" style="104" hidden="1" customWidth="1"/>
    <col min="10" max="11" width="6.75390625" style="104" customWidth="1"/>
    <col min="12" max="14" width="6.75390625" style="104" hidden="1" customWidth="1"/>
    <col min="15" max="16" width="6.75390625" style="104" customWidth="1"/>
    <col min="17" max="17" width="6.25390625" style="104" customWidth="1"/>
    <col min="18" max="16384" width="10.75390625" style="104" customWidth="1"/>
  </cols>
  <sheetData>
    <row r="1" ht="18" customHeight="1">
      <c r="A1" s="107" t="s">
        <v>18</v>
      </c>
    </row>
    <row r="2" ht="18" customHeight="1">
      <c r="A2" s="104" t="s">
        <v>19</v>
      </c>
    </row>
    <row r="3" ht="12" customHeight="1"/>
    <row r="4" spans="1:17" ht="19.5" customHeight="1">
      <c r="A4" s="5" t="s">
        <v>124</v>
      </c>
      <c r="B4" s="5"/>
      <c r="C4" s="214" t="s">
        <v>125</v>
      </c>
      <c r="D4" s="215"/>
      <c r="E4" s="215"/>
      <c r="F4" s="215"/>
      <c r="G4" s="216"/>
      <c r="H4" s="100" t="s">
        <v>96</v>
      </c>
      <c r="I4" s="101"/>
      <c r="J4" s="101"/>
      <c r="K4" s="112"/>
      <c r="L4" s="100" t="s">
        <v>97</v>
      </c>
      <c r="M4" s="101"/>
      <c r="N4" s="101"/>
      <c r="O4" s="102"/>
      <c r="P4" s="247" t="s">
        <v>7</v>
      </c>
      <c r="Q4" s="249" t="s">
        <v>42</v>
      </c>
    </row>
    <row r="5" spans="1:17" ht="19.5" customHeight="1">
      <c r="A5" s="6"/>
      <c r="B5" s="6"/>
      <c r="C5" s="251" t="s">
        <v>126</v>
      </c>
      <c r="D5" s="252"/>
      <c r="E5" s="253"/>
      <c r="F5" s="254" t="s">
        <v>127</v>
      </c>
      <c r="G5" s="256" t="s">
        <v>125</v>
      </c>
      <c r="H5" s="7" t="s">
        <v>98</v>
      </c>
      <c r="I5" s="98"/>
      <c r="J5" s="103"/>
      <c r="K5" s="260" t="s">
        <v>99</v>
      </c>
      <c r="L5" s="7" t="s">
        <v>128</v>
      </c>
      <c r="M5" s="74"/>
      <c r="N5" s="262" t="s">
        <v>100</v>
      </c>
      <c r="O5" s="243" t="s">
        <v>101</v>
      </c>
      <c r="P5" s="248"/>
      <c r="Q5" s="250"/>
    </row>
    <row r="6" spans="1:17" ht="21" customHeight="1">
      <c r="A6" s="8" t="s">
        <v>102</v>
      </c>
      <c r="B6" s="8" t="s">
        <v>103</v>
      </c>
      <c r="C6" s="55" t="s">
        <v>104</v>
      </c>
      <c r="D6" s="9" t="s">
        <v>105</v>
      </c>
      <c r="E6" s="57" t="s">
        <v>129</v>
      </c>
      <c r="F6" s="255"/>
      <c r="G6" s="257"/>
      <c r="H6" s="10" t="s">
        <v>106</v>
      </c>
      <c r="I6" s="10" t="s">
        <v>107</v>
      </c>
      <c r="J6" s="11" t="s">
        <v>130</v>
      </c>
      <c r="K6" s="261"/>
      <c r="L6" s="12" t="s">
        <v>131</v>
      </c>
      <c r="M6" s="10" t="s">
        <v>6</v>
      </c>
      <c r="N6" s="263"/>
      <c r="O6" s="244"/>
      <c r="P6" s="248"/>
      <c r="Q6" s="250"/>
    </row>
    <row r="7" spans="1:17" ht="12.75">
      <c r="A7" s="113"/>
      <c r="B7" s="113" t="s">
        <v>132</v>
      </c>
      <c r="C7" s="114">
        <v>1</v>
      </c>
      <c r="D7" s="115">
        <v>2</v>
      </c>
      <c r="E7" s="116">
        <v>3</v>
      </c>
      <c r="F7" s="115">
        <v>4</v>
      </c>
      <c r="G7" s="117">
        <v>5</v>
      </c>
      <c r="H7" s="118">
        <v>6</v>
      </c>
      <c r="I7" s="115">
        <v>7</v>
      </c>
      <c r="J7" s="119">
        <v>8</v>
      </c>
      <c r="K7" s="117">
        <v>9</v>
      </c>
      <c r="L7" s="120">
        <v>10</v>
      </c>
      <c r="M7" s="115">
        <v>11</v>
      </c>
      <c r="N7" s="121">
        <v>12</v>
      </c>
      <c r="O7" s="122">
        <v>13</v>
      </c>
      <c r="P7" s="123">
        <v>14</v>
      </c>
      <c r="Q7" s="124">
        <v>15</v>
      </c>
    </row>
    <row r="8" spans="1:17" ht="12.75" thickBot="1">
      <c r="A8" s="125"/>
      <c r="B8" s="125"/>
      <c r="C8" s="126" t="s">
        <v>133</v>
      </c>
      <c r="D8" s="127" t="s">
        <v>134</v>
      </c>
      <c r="E8" s="128" t="s">
        <v>135</v>
      </c>
      <c r="F8" s="127" t="s">
        <v>136</v>
      </c>
      <c r="G8" s="129" t="s">
        <v>137</v>
      </c>
      <c r="H8" s="130" t="s">
        <v>138</v>
      </c>
      <c r="I8" s="127" t="s">
        <v>139</v>
      </c>
      <c r="J8" s="131" t="s">
        <v>140</v>
      </c>
      <c r="K8" s="129" t="s">
        <v>141</v>
      </c>
      <c r="L8" s="132" t="s">
        <v>142</v>
      </c>
      <c r="M8" s="127" t="s">
        <v>5</v>
      </c>
      <c r="N8" s="130" t="s">
        <v>143</v>
      </c>
      <c r="O8" s="133" t="s">
        <v>144</v>
      </c>
      <c r="P8" s="134" t="s">
        <v>145</v>
      </c>
      <c r="Q8" s="135" t="s">
        <v>43</v>
      </c>
    </row>
    <row r="9" spans="1:17" ht="24" thickBot="1" thickTop="1">
      <c r="A9" s="17"/>
      <c r="B9" s="17" t="s">
        <v>108</v>
      </c>
      <c r="C9" s="56" t="s">
        <v>109</v>
      </c>
      <c r="D9" s="18" t="s">
        <v>110</v>
      </c>
      <c r="E9" s="58" t="s">
        <v>111</v>
      </c>
      <c r="F9" s="18" t="s">
        <v>112</v>
      </c>
      <c r="G9" s="19" t="s">
        <v>111</v>
      </c>
      <c r="H9" s="20" t="s">
        <v>113</v>
      </c>
      <c r="I9" s="18" t="s">
        <v>112</v>
      </c>
      <c r="J9" s="136" t="s">
        <v>113</v>
      </c>
      <c r="K9" s="137" t="s">
        <v>114</v>
      </c>
      <c r="L9" s="21" t="s">
        <v>115</v>
      </c>
      <c r="M9" s="22" t="s">
        <v>116</v>
      </c>
      <c r="N9" s="138" t="s">
        <v>112</v>
      </c>
      <c r="O9" s="139" t="s">
        <v>116</v>
      </c>
      <c r="P9" s="140" t="s">
        <v>117</v>
      </c>
      <c r="Q9" s="141" t="s">
        <v>118</v>
      </c>
    </row>
    <row r="10" spans="1:17" ht="22.5" thickTop="1">
      <c r="A10" s="176" t="s">
        <v>147</v>
      </c>
      <c r="B10" s="176" t="s">
        <v>41</v>
      </c>
      <c r="C10" s="175">
        <f aca="true" t="shared" si="0" ref="C10:C16">E10*10/D10</f>
        <v>1.3888888888888888</v>
      </c>
      <c r="D10" s="170">
        <v>2</v>
      </c>
      <c r="E10" s="174">
        <f aca="true" t="shared" si="1" ref="E10:E16">G10*100/F10</f>
        <v>0.2777777777777778</v>
      </c>
      <c r="F10" s="171">
        <v>75</v>
      </c>
      <c r="G10" s="173">
        <f aca="true" t="shared" si="2" ref="G10:G16">K10/J10</f>
        <v>0.20833333333333334</v>
      </c>
      <c r="H10" s="65">
        <v>10</v>
      </c>
      <c r="I10" s="66">
        <v>60</v>
      </c>
      <c r="J10" s="169">
        <v>6</v>
      </c>
      <c r="K10" s="172">
        <f aca="true" t="shared" si="3" ref="K10:K16">Q10*P10/O10</f>
        <v>1.25</v>
      </c>
      <c r="L10" s="68" t="s">
        <v>149</v>
      </c>
      <c r="M10" s="142">
        <v>20</v>
      </c>
      <c r="N10" s="143">
        <v>60</v>
      </c>
      <c r="O10" s="168">
        <v>12</v>
      </c>
      <c r="P10" s="144">
        <v>1</v>
      </c>
      <c r="Q10" s="145">
        <v>15</v>
      </c>
    </row>
    <row r="11" spans="1:17" ht="21.75">
      <c r="A11" s="23" t="s">
        <v>147</v>
      </c>
      <c r="B11" s="23" t="s">
        <v>119</v>
      </c>
      <c r="C11" s="221">
        <f t="shared" si="0"/>
        <v>1.8000000000000003</v>
      </c>
      <c r="D11" s="24">
        <v>2</v>
      </c>
      <c r="E11" s="223">
        <f t="shared" si="1"/>
        <v>0.36000000000000004</v>
      </c>
      <c r="F11" s="25">
        <v>74</v>
      </c>
      <c r="G11" s="225">
        <f t="shared" si="2"/>
        <v>0.2664</v>
      </c>
      <c r="H11" s="26">
        <v>10</v>
      </c>
      <c r="I11" s="27">
        <v>72</v>
      </c>
      <c r="J11" s="146">
        <f aca="true" t="shared" si="4" ref="J11:J16">H11*I11/100</f>
        <v>7.2</v>
      </c>
      <c r="K11" s="227">
        <f t="shared" si="3"/>
        <v>1.9180800000000002</v>
      </c>
      <c r="L11" s="29" t="s">
        <v>149</v>
      </c>
      <c r="M11" s="147">
        <v>50</v>
      </c>
      <c r="N11" s="148">
        <v>74</v>
      </c>
      <c r="O11" s="149">
        <f aca="true" t="shared" si="5" ref="O11:O16">M11*N11/100</f>
        <v>37</v>
      </c>
      <c r="P11" s="150">
        <v>1</v>
      </c>
      <c r="Q11" s="151">
        <v>70.96896000000001</v>
      </c>
    </row>
    <row r="12" spans="1:18" ht="21.75">
      <c r="A12" s="23" t="s">
        <v>120</v>
      </c>
      <c r="B12" s="23" t="s">
        <v>150</v>
      </c>
      <c r="C12" s="221">
        <f t="shared" si="0"/>
        <v>3.4490909628134587</v>
      </c>
      <c r="D12" s="24">
        <v>4</v>
      </c>
      <c r="E12" s="231">
        <f t="shared" si="1"/>
        <v>1.3796363851253834</v>
      </c>
      <c r="F12" s="233">
        <v>82</v>
      </c>
      <c r="G12" s="230">
        <f t="shared" si="2"/>
        <v>1.1313018358028144</v>
      </c>
      <c r="H12" s="26">
        <v>10.5</v>
      </c>
      <c r="I12" s="27">
        <v>70</v>
      </c>
      <c r="J12" s="146">
        <f t="shared" si="4"/>
        <v>7.35</v>
      </c>
      <c r="K12" s="229">
        <f t="shared" si="3"/>
        <v>8.315068493150685</v>
      </c>
      <c r="L12" s="29" t="s">
        <v>151</v>
      </c>
      <c r="M12" s="147">
        <v>20</v>
      </c>
      <c r="N12" s="148">
        <v>73</v>
      </c>
      <c r="O12" s="218">
        <f t="shared" si="5"/>
        <v>14.6</v>
      </c>
      <c r="P12" s="232">
        <v>2</v>
      </c>
      <c r="Q12" s="151">
        <v>60.7</v>
      </c>
      <c r="R12" s="104" t="s">
        <v>35</v>
      </c>
    </row>
    <row r="13" spans="1:18" ht="21.75">
      <c r="A13" s="33" t="s">
        <v>121</v>
      </c>
      <c r="B13" s="33" t="s">
        <v>122</v>
      </c>
      <c r="C13" s="221">
        <f t="shared" si="0"/>
        <v>0.6000000000000001</v>
      </c>
      <c r="D13" s="152">
        <v>1.1</v>
      </c>
      <c r="E13" s="231">
        <f t="shared" si="1"/>
        <v>0.06600000000000002</v>
      </c>
      <c r="F13" s="220">
        <v>55</v>
      </c>
      <c r="G13" s="230">
        <f t="shared" si="2"/>
        <v>0.036300000000000006</v>
      </c>
      <c r="H13" s="154">
        <v>10.5</v>
      </c>
      <c r="I13" s="147">
        <v>67</v>
      </c>
      <c r="J13" s="219">
        <f t="shared" si="4"/>
        <v>7.035</v>
      </c>
      <c r="K13" s="229">
        <f t="shared" si="3"/>
        <v>0.25537050000000006</v>
      </c>
      <c r="L13" s="29" t="s">
        <v>151</v>
      </c>
      <c r="M13" s="147">
        <v>20</v>
      </c>
      <c r="N13" s="148">
        <v>73</v>
      </c>
      <c r="O13" s="218">
        <f t="shared" si="5"/>
        <v>14.6</v>
      </c>
      <c r="P13" s="150">
        <v>1</v>
      </c>
      <c r="Q13" s="151">
        <v>3.728409300000001</v>
      </c>
      <c r="R13" s="104" t="s">
        <v>34</v>
      </c>
    </row>
    <row r="14" spans="1:17" ht="21.75">
      <c r="A14" s="33" t="s">
        <v>123</v>
      </c>
      <c r="B14" s="33" t="s">
        <v>152</v>
      </c>
      <c r="C14" s="221">
        <f t="shared" si="0"/>
        <v>30</v>
      </c>
      <c r="D14" s="152">
        <v>1.2</v>
      </c>
      <c r="E14" s="223">
        <f t="shared" si="1"/>
        <v>3.6</v>
      </c>
      <c r="F14" s="153">
        <v>50</v>
      </c>
      <c r="G14" s="225">
        <f t="shared" si="2"/>
        <v>1.8</v>
      </c>
      <c r="H14" s="154">
        <v>11</v>
      </c>
      <c r="I14" s="147">
        <v>80</v>
      </c>
      <c r="J14" s="146">
        <f t="shared" si="4"/>
        <v>8.8</v>
      </c>
      <c r="K14" s="227">
        <f t="shared" si="3"/>
        <v>15.840000000000002</v>
      </c>
      <c r="L14" s="29" t="s">
        <v>153</v>
      </c>
      <c r="M14" s="147">
        <v>5</v>
      </c>
      <c r="N14" s="148">
        <v>60</v>
      </c>
      <c r="O14" s="149">
        <f t="shared" si="5"/>
        <v>3</v>
      </c>
      <c r="P14" s="150">
        <v>1</v>
      </c>
      <c r="Q14" s="151">
        <v>47.52</v>
      </c>
    </row>
    <row r="15" spans="1:17" ht="21.75">
      <c r="A15" s="33" t="s">
        <v>154</v>
      </c>
      <c r="B15" s="33" t="s">
        <v>0</v>
      </c>
      <c r="C15" s="221">
        <f t="shared" si="0"/>
        <v>0.75</v>
      </c>
      <c r="D15" s="152">
        <v>1.8</v>
      </c>
      <c r="E15" s="223">
        <f t="shared" si="1"/>
        <v>0.135</v>
      </c>
      <c r="F15" s="153">
        <v>65</v>
      </c>
      <c r="G15" s="225">
        <f t="shared" si="2"/>
        <v>0.08775000000000001</v>
      </c>
      <c r="H15" s="155">
        <v>8.5</v>
      </c>
      <c r="I15" s="156">
        <v>66</v>
      </c>
      <c r="J15" s="146">
        <f t="shared" si="4"/>
        <v>5.61</v>
      </c>
      <c r="K15" s="227">
        <f t="shared" si="3"/>
        <v>0.4922775000000001</v>
      </c>
      <c r="L15" s="29" t="s">
        <v>1</v>
      </c>
      <c r="M15" s="156">
        <v>47</v>
      </c>
      <c r="N15" s="157">
        <v>65</v>
      </c>
      <c r="O15" s="149">
        <f t="shared" si="5"/>
        <v>30.55</v>
      </c>
      <c r="P15" s="158">
        <v>1</v>
      </c>
      <c r="Q15" s="151">
        <v>15.039077625000003</v>
      </c>
    </row>
    <row r="16" spans="1:17" ht="22.5" thickBot="1">
      <c r="A16" s="43" t="s">
        <v>154</v>
      </c>
      <c r="B16" s="43" t="s">
        <v>2</v>
      </c>
      <c r="C16" s="222">
        <f t="shared" si="0"/>
        <v>0.5</v>
      </c>
      <c r="D16" s="159">
        <v>1.6</v>
      </c>
      <c r="E16" s="224">
        <f t="shared" si="1"/>
        <v>0.08</v>
      </c>
      <c r="F16" s="160">
        <v>65</v>
      </c>
      <c r="G16" s="226">
        <f t="shared" si="2"/>
        <v>0.052000000000000005</v>
      </c>
      <c r="H16" s="161">
        <v>8.5</v>
      </c>
      <c r="I16" s="162">
        <v>65</v>
      </c>
      <c r="J16" s="163">
        <f t="shared" si="4"/>
        <v>5.525</v>
      </c>
      <c r="K16" s="228">
        <f t="shared" si="3"/>
        <v>0.28730000000000006</v>
      </c>
      <c r="L16" s="50" t="s">
        <v>1</v>
      </c>
      <c r="M16" s="162">
        <v>47</v>
      </c>
      <c r="N16" s="164">
        <v>65</v>
      </c>
      <c r="O16" s="165">
        <f t="shared" si="5"/>
        <v>30.55</v>
      </c>
      <c r="P16" s="166">
        <v>1</v>
      </c>
      <c r="Q16" s="167">
        <v>8.777015000000002</v>
      </c>
    </row>
    <row r="17" ht="18" customHeight="1" thickTop="1"/>
  </sheetData>
  <mergeCells count="9">
    <mergeCell ref="P4:P6"/>
    <mergeCell ref="Q4:Q6"/>
    <mergeCell ref="C5:E5"/>
    <mergeCell ref="F5:F6"/>
    <mergeCell ref="G5:G6"/>
    <mergeCell ref="K5:K6"/>
    <mergeCell ref="N5:N6"/>
    <mergeCell ref="O5:O6"/>
    <mergeCell ref="C4:G4"/>
  </mergeCells>
  <printOptions/>
  <pageMargins left="0.75" right="0.75" top="1" bottom="1" header="0.512" footer="0.512"/>
  <pageSetup orientation="portrait" paperSize="9" scale="75"/>
  <headerFooter alignWithMargins="0">
    <oddHeader>&amp;L&amp;"Osaka,標準"&amp;F&amp;C&amp;"Osaka,標準"&amp;9&amp;A&amp;R&amp;"Osaka,標準"&amp;D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22">
      <selection activeCell="E13" sqref="E13"/>
    </sheetView>
  </sheetViews>
  <sheetFormatPr defaultColWidth="11.00390625" defaultRowHeight="18" customHeight="1"/>
  <cols>
    <col min="1" max="1" width="8.875" style="104" customWidth="1"/>
    <col min="2" max="2" width="10.75390625" style="104" customWidth="1"/>
    <col min="3" max="3" width="7.75390625" style="104" customWidth="1"/>
    <col min="4" max="4" width="8.00390625" style="104" customWidth="1"/>
    <col min="5" max="5" width="7.875" style="104" customWidth="1"/>
    <col min="6" max="6" width="6.75390625" style="104" customWidth="1"/>
    <col min="7" max="7" width="8.25390625" style="104" customWidth="1"/>
    <col min="8" max="9" width="6.75390625" style="104" hidden="1" customWidth="1"/>
    <col min="10" max="11" width="6.75390625" style="104" customWidth="1"/>
    <col min="12" max="14" width="6.75390625" style="104" hidden="1" customWidth="1"/>
    <col min="15" max="16" width="6.75390625" style="104" customWidth="1"/>
    <col min="17" max="17" width="6.25390625" style="104" customWidth="1"/>
    <col min="18" max="16384" width="10.75390625" style="104" customWidth="1"/>
  </cols>
  <sheetData>
    <row r="1" ht="18" customHeight="1">
      <c r="A1" s="107" t="s">
        <v>32</v>
      </c>
    </row>
    <row r="2" ht="18" customHeight="1">
      <c r="A2" s="104" t="s">
        <v>33</v>
      </c>
    </row>
    <row r="3" ht="12" customHeight="1"/>
    <row r="4" spans="1:4" ht="18" customHeight="1" thickBot="1">
      <c r="A4" s="108" t="s">
        <v>9</v>
      </c>
      <c r="B4" s="108" t="s">
        <v>10</v>
      </c>
      <c r="C4" s="108" t="s">
        <v>108</v>
      </c>
      <c r="D4" s="108" t="s">
        <v>11</v>
      </c>
    </row>
    <row r="5" spans="1:4" ht="18" customHeight="1" thickTop="1">
      <c r="A5" s="109" t="s">
        <v>12</v>
      </c>
      <c r="B5" s="109" t="s">
        <v>13</v>
      </c>
      <c r="C5" s="109" t="s">
        <v>111</v>
      </c>
      <c r="D5" s="177">
        <f>G21</f>
        <v>0.20833333333333334</v>
      </c>
    </row>
    <row r="6" spans="1:4" ht="18" customHeight="1">
      <c r="A6" s="110" t="s">
        <v>14</v>
      </c>
      <c r="B6" s="110" t="s">
        <v>15</v>
      </c>
      <c r="C6" s="110" t="s">
        <v>118</v>
      </c>
      <c r="D6" s="111">
        <v>15</v>
      </c>
    </row>
    <row r="7" spans="1:4" ht="18" customHeight="1">
      <c r="A7" s="110" t="s">
        <v>16</v>
      </c>
      <c r="B7" s="110" t="s">
        <v>17</v>
      </c>
      <c r="C7" s="110" t="s">
        <v>116</v>
      </c>
      <c r="D7" s="111">
        <v>12</v>
      </c>
    </row>
    <row r="8" spans="1:4" ht="18" customHeight="1">
      <c r="A8" s="110" t="s">
        <v>21</v>
      </c>
      <c r="B8" s="110" t="s">
        <v>22</v>
      </c>
      <c r="C8" s="110" t="s">
        <v>113</v>
      </c>
      <c r="D8" s="111">
        <v>6</v>
      </c>
    </row>
    <row r="9" spans="1:4" ht="18" customHeight="1">
      <c r="A9" s="110" t="s">
        <v>23</v>
      </c>
      <c r="B9" s="110" t="s">
        <v>24</v>
      </c>
      <c r="C9" s="110" t="s">
        <v>109</v>
      </c>
      <c r="D9" s="178">
        <f>C21</f>
        <v>1.3888888888888888</v>
      </c>
    </row>
    <row r="10" spans="1:4" ht="18" customHeight="1">
      <c r="A10" s="110" t="s">
        <v>25</v>
      </c>
      <c r="B10" s="110" t="s">
        <v>26</v>
      </c>
      <c r="C10" s="110" t="s">
        <v>110</v>
      </c>
      <c r="D10" s="111">
        <v>2</v>
      </c>
    </row>
    <row r="11" spans="1:4" ht="18" customHeight="1">
      <c r="A11" s="110" t="s">
        <v>27</v>
      </c>
      <c r="B11" s="110" t="s">
        <v>28</v>
      </c>
      <c r="C11" s="110" t="s">
        <v>29</v>
      </c>
      <c r="D11" s="111">
        <v>0.75</v>
      </c>
    </row>
    <row r="12" ht="18" customHeight="1">
      <c r="A12" s="104" t="s">
        <v>30</v>
      </c>
    </row>
    <row r="13" ht="18" customHeight="1">
      <c r="A13" s="104" t="s">
        <v>31</v>
      </c>
    </row>
    <row r="14" spans="1:17" ht="18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6"/>
      <c r="K14" s="105"/>
      <c r="L14" s="105"/>
      <c r="M14" s="105"/>
      <c r="N14" s="105"/>
      <c r="O14" s="105"/>
      <c r="P14" s="105"/>
      <c r="Q14" s="105"/>
    </row>
    <row r="15" spans="1:17" ht="19.5" customHeight="1">
      <c r="A15" s="5" t="s">
        <v>124</v>
      </c>
      <c r="B15" s="5"/>
      <c r="C15" s="214" t="s">
        <v>125</v>
      </c>
      <c r="D15" s="215"/>
      <c r="E15" s="215"/>
      <c r="F15" s="215"/>
      <c r="G15" s="216"/>
      <c r="H15" s="100" t="s">
        <v>96</v>
      </c>
      <c r="I15" s="101"/>
      <c r="J15" s="101"/>
      <c r="K15" s="112"/>
      <c r="L15" s="100" t="s">
        <v>97</v>
      </c>
      <c r="M15" s="101"/>
      <c r="N15" s="101"/>
      <c r="O15" s="102"/>
      <c r="P15" s="247" t="s">
        <v>7</v>
      </c>
      <c r="Q15" s="249" t="s">
        <v>42</v>
      </c>
    </row>
    <row r="16" spans="1:17" ht="19.5" customHeight="1">
      <c r="A16" s="6"/>
      <c r="B16" s="6"/>
      <c r="C16" s="251" t="s">
        <v>126</v>
      </c>
      <c r="D16" s="252"/>
      <c r="E16" s="253"/>
      <c r="F16" s="254" t="s">
        <v>127</v>
      </c>
      <c r="G16" s="256" t="s">
        <v>125</v>
      </c>
      <c r="H16" s="7" t="s">
        <v>98</v>
      </c>
      <c r="I16" s="98"/>
      <c r="J16" s="103"/>
      <c r="K16" s="260" t="s">
        <v>99</v>
      </c>
      <c r="L16" s="7" t="s">
        <v>128</v>
      </c>
      <c r="M16" s="74"/>
      <c r="N16" s="262" t="s">
        <v>100</v>
      </c>
      <c r="O16" s="243" t="s">
        <v>101</v>
      </c>
      <c r="P16" s="248"/>
      <c r="Q16" s="250"/>
    </row>
    <row r="17" spans="1:17" ht="21" customHeight="1">
      <c r="A17" s="8" t="s">
        <v>102</v>
      </c>
      <c r="B17" s="8" t="s">
        <v>103</v>
      </c>
      <c r="C17" s="55" t="s">
        <v>104</v>
      </c>
      <c r="D17" s="9" t="s">
        <v>105</v>
      </c>
      <c r="E17" s="57" t="s">
        <v>129</v>
      </c>
      <c r="F17" s="255"/>
      <c r="G17" s="257"/>
      <c r="H17" s="10" t="s">
        <v>106</v>
      </c>
      <c r="I17" s="10" t="s">
        <v>107</v>
      </c>
      <c r="J17" s="11" t="s">
        <v>130</v>
      </c>
      <c r="K17" s="261"/>
      <c r="L17" s="12" t="s">
        <v>131</v>
      </c>
      <c r="M17" s="10" t="s">
        <v>6</v>
      </c>
      <c r="N17" s="263"/>
      <c r="O17" s="244"/>
      <c r="P17" s="248"/>
      <c r="Q17" s="250"/>
    </row>
    <row r="18" spans="1:17" ht="12.75">
      <c r="A18" s="113"/>
      <c r="B18" s="113" t="s">
        <v>132</v>
      </c>
      <c r="C18" s="114">
        <v>1</v>
      </c>
      <c r="D18" s="115">
        <v>2</v>
      </c>
      <c r="E18" s="116">
        <v>3</v>
      </c>
      <c r="F18" s="115">
        <v>4</v>
      </c>
      <c r="G18" s="117">
        <v>5</v>
      </c>
      <c r="H18" s="118">
        <v>6</v>
      </c>
      <c r="I18" s="115">
        <v>7</v>
      </c>
      <c r="J18" s="119">
        <v>8</v>
      </c>
      <c r="K18" s="117">
        <v>9</v>
      </c>
      <c r="L18" s="120">
        <v>10</v>
      </c>
      <c r="M18" s="115">
        <v>11</v>
      </c>
      <c r="N18" s="121">
        <v>12</v>
      </c>
      <c r="O18" s="122">
        <v>13</v>
      </c>
      <c r="P18" s="123">
        <v>14</v>
      </c>
      <c r="Q18" s="124">
        <v>15</v>
      </c>
    </row>
    <row r="19" spans="1:17" ht="13.5" thickBot="1">
      <c r="A19" s="125"/>
      <c r="B19" s="125"/>
      <c r="C19" s="126" t="s">
        <v>133</v>
      </c>
      <c r="D19" s="127" t="s">
        <v>134</v>
      </c>
      <c r="E19" s="128" t="s">
        <v>135</v>
      </c>
      <c r="F19" s="127" t="s">
        <v>136</v>
      </c>
      <c r="G19" s="129" t="s">
        <v>137</v>
      </c>
      <c r="H19" s="130" t="s">
        <v>138</v>
      </c>
      <c r="I19" s="127" t="s">
        <v>139</v>
      </c>
      <c r="J19" s="131" t="s">
        <v>140</v>
      </c>
      <c r="K19" s="129" t="s">
        <v>141</v>
      </c>
      <c r="L19" s="132" t="s">
        <v>142</v>
      </c>
      <c r="M19" s="127" t="s">
        <v>5</v>
      </c>
      <c r="N19" s="130" t="s">
        <v>143</v>
      </c>
      <c r="O19" s="133" t="s">
        <v>144</v>
      </c>
      <c r="P19" s="134" t="s">
        <v>145</v>
      </c>
      <c r="Q19" s="135" t="s">
        <v>43</v>
      </c>
    </row>
    <row r="20" spans="1:17" ht="27" thickBot="1" thickTop="1">
      <c r="A20" s="17"/>
      <c r="B20" s="17" t="s">
        <v>108</v>
      </c>
      <c r="C20" s="56" t="s">
        <v>109</v>
      </c>
      <c r="D20" s="18" t="s">
        <v>110</v>
      </c>
      <c r="E20" s="58" t="s">
        <v>111</v>
      </c>
      <c r="F20" s="18" t="s">
        <v>112</v>
      </c>
      <c r="G20" s="19" t="s">
        <v>111</v>
      </c>
      <c r="H20" s="20" t="s">
        <v>113</v>
      </c>
      <c r="I20" s="18" t="s">
        <v>112</v>
      </c>
      <c r="J20" s="136" t="s">
        <v>113</v>
      </c>
      <c r="K20" s="137" t="s">
        <v>114</v>
      </c>
      <c r="L20" s="21" t="s">
        <v>115</v>
      </c>
      <c r="M20" s="22" t="s">
        <v>116</v>
      </c>
      <c r="N20" s="138" t="s">
        <v>112</v>
      </c>
      <c r="O20" s="139" t="s">
        <v>116</v>
      </c>
      <c r="P20" s="140" t="s">
        <v>117</v>
      </c>
      <c r="Q20" s="141" t="s">
        <v>118</v>
      </c>
    </row>
    <row r="21" spans="1:17" ht="22.5" thickTop="1">
      <c r="A21" s="176" t="s">
        <v>147</v>
      </c>
      <c r="B21" s="176" t="s">
        <v>41</v>
      </c>
      <c r="C21" s="175">
        <f aca="true" t="shared" si="0" ref="C21:C27">E21*10/D21</f>
        <v>1.3888888888888888</v>
      </c>
      <c r="D21" s="170">
        <v>2</v>
      </c>
      <c r="E21" s="174">
        <f aca="true" t="shared" si="1" ref="E21:E27">G21*100/F21</f>
        <v>0.2777777777777778</v>
      </c>
      <c r="F21" s="171">
        <v>75</v>
      </c>
      <c r="G21" s="173">
        <f aca="true" t="shared" si="2" ref="G21:G27">K21/J21</f>
        <v>0.20833333333333334</v>
      </c>
      <c r="H21" s="65">
        <v>10</v>
      </c>
      <c r="I21" s="66">
        <v>60</v>
      </c>
      <c r="J21" s="169">
        <v>6</v>
      </c>
      <c r="K21" s="172">
        <f aca="true" t="shared" si="3" ref="K21:K27">Q21*P21/O21</f>
        <v>1.25</v>
      </c>
      <c r="L21" s="68" t="s">
        <v>149</v>
      </c>
      <c r="M21" s="142">
        <v>20</v>
      </c>
      <c r="N21" s="143">
        <v>60</v>
      </c>
      <c r="O21" s="168">
        <v>12</v>
      </c>
      <c r="P21" s="144">
        <v>1</v>
      </c>
      <c r="Q21" s="145">
        <v>15</v>
      </c>
    </row>
    <row r="22" spans="1:17" ht="21.75">
      <c r="A22" s="23" t="s">
        <v>147</v>
      </c>
      <c r="B22" s="23" t="s">
        <v>119</v>
      </c>
      <c r="C22" s="221">
        <f t="shared" si="0"/>
        <v>1.8000000000000003</v>
      </c>
      <c r="D22" s="24">
        <v>2</v>
      </c>
      <c r="E22" s="223">
        <f t="shared" si="1"/>
        <v>0.36000000000000004</v>
      </c>
      <c r="F22" s="25">
        <v>74</v>
      </c>
      <c r="G22" s="225">
        <f t="shared" si="2"/>
        <v>0.2664</v>
      </c>
      <c r="H22" s="26">
        <v>10</v>
      </c>
      <c r="I22" s="27">
        <v>72</v>
      </c>
      <c r="J22" s="146">
        <f aca="true" t="shared" si="4" ref="J22:J27">H22*I22/100</f>
        <v>7.2</v>
      </c>
      <c r="K22" s="227">
        <f t="shared" si="3"/>
        <v>1.9180800000000002</v>
      </c>
      <c r="L22" s="29" t="s">
        <v>149</v>
      </c>
      <c r="M22" s="147">
        <v>50</v>
      </c>
      <c r="N22" s="148">
        <v>74</v>
      </c>
      <c r="O22" s="149">
        <f aca="true" t="shared" si="5" ref="O22:O27">M22*N22/100</f>
        <v>37</v>
      </c>
      <c r="P22" s="150">
        <v>1</v>
      </c>
      <c r="Q22" s="151">
        <v>70.96896000000001</v>
      </c>
    </row>
    <row r="23" spans="1:17" ht="21.75">
      <c r="A23" s="23" t="s">
        <v>120</v>
      </c>
      <c r="B23" s="23" t="s">
        <v>150</v>
      </c>
      <c r="C23" s="221">
        <f t="shared" si="0"/>
        <v>3.4490909628134587</v>
      </c>
      <c r="D23" s="24">
        <v>4</v>
      </c>
      <c r="E23" s="231">
        <f t="shared" si="1"/>
        <v>1.3796363851253834</v>
      </c>
      <c r="F23" s="233">
        <v>82</v>
      </c>
      <c r="G23" s="230">
        <f t="shared" si="2"/>
        <v>1.1313018358028144</v>
      </c>
      <c r="H23" s="26">
        <v>10.5</v>
      </c>
      <c r="I23" s="27">
        <v>70</v>
      </c>
      <c r="J23" s="146">
        <f t="shared" si="4"/>
        <v>7.35</v>
      </c>
      <c r="K23" s="229">
        <f t="shared" si="3"/>
        <v>8.315068493150685</v>
      </c>
      <c r="L23" s="29" t="s">
        <v>151</v>
      </c>
      <c r="M23" s="147">
        <v>20</v>
      </c>
      <c r="N23" s="148">
        <v>73</v>
      </c>
      <c r="O23" s="218">
        <f t="shared" si="5"/>
        <v>14.6</v>
      </c>
      <c r="P23" s="232">
        <v>2</v>
      </c>
      <c r="Q23" s="151">
        <v>60.7</v>
      </c>
    </row>
    <row r="24" spans="1:17" ht="21.75">
      <c r="A24" s="33" t="s">
        <v>121</v>
      </c>
      <c r="B24" s="33" t="s">
        <v>122</v>
      </c>
      <c r="C24" s="221">
        <f t="shared" si="0"/>
        <v>0.6000000000000001</v>
      </c>
      <c r="D24" s="152">
        <v>1.1</v>
      </c>
      <c r="E24" s="231">
        <f t="shared" si="1"/>
        <v>0.06600000000000002</v>
      </c>
      <c r="F24" s="220">
        <v>55</v>
      </c>
      <c r="G24" s="230">
        <f t="shared" si="2"/>
        <v>0.036300000000000006</v>
      </c>
      <c r="H24" s="154">
        <v>10.5</v>
      </c>
      <c r="I24" s="147">
        <v>67</v>
      </c>
      <c r="J24" s="219">
        <f t="shared" si="4"/>
        <v>7.035</v>
      </c>
      <c r="K24" s="229">
        <f t="shared" si="3"/>
        <v>0.25537050000000006</v>
      </c>
      <c r="L24" s="29" t="s">
        <v>151</v>
      </c>
      <c r="M24" s="147">
        <v>20</v>
      </c>
      <c r="N24" s="148">
        <v>73</v>
      </c>
      <c r="O24" s="218">
        <f t="shared" si="5"/>
        <v>14.6</v>
      </c>
      <c r="P24" s="150">
        <v>1</v>
      </c>
      <c r="Q24" s="151">
        <v>3.728409300000001</v>
      </c>
    </row>
    <row r="25" spans="1:17" ht="21.75">
      <c r="A25" s="33" t="s">
        <v>123</v>
      </c>
      <c r="B25" s="33" t="s">
        <v>152</v>
      </c>
      <c r="C25" s="221">
        <f t="shared" si="0"/>
        <v>30</v>
      </c>
      <c r="D25" s="152">
        <v>1.2</v>
      </c>
      <c r="E25" s="223">
        <f t="shared" si="1"/>
        <v>3.6</v>
      </c>
      <c r="F25" s="153">
        <v>50</v>
      </c>
      <c r="G25" s="225">
        <f t="shared" si="2"/>
        <v>1.8</v>
      </c>
      <c r="H25" s="154">
        <v>11</v>
      </c>
      <c r="I25" s="147">
        <v>80</v>
      </c>
      <c r="J25" s="146">
        <f t="shared" si="4"/>
        <v>8.8</v>
      </c>
      <c r="K25" s="227">
        <f t="shared" si="3"/>
        <v>15.840000000000002</v>
      </c>
      <c r="L25" s="29" t="s">
        <v>153</v>
      </c>
      <c r="M25" s="147">
        <v>5</v>
      </c>
      <c r="N25" s="148">
        <v>60</v>
      </c>
      <c r="O25" s="149">
        <f t="shared" si="5"/>
        <v>3</v>
      </c>
      <c r="P25" s="150">
        <v>1</v>
      </c>
      <c r="Q25" s="151">
        <v>47.52</v>
      </c>
    </row>
    <row r="26" spans="1:17" ht="21.75">
      <c r="A26" s="33" t="s">
        <v>154</v>
      </c>
      <c r="B26" s="33" t="s">
        <v>0</v>
      </c>
      <c r="C26" s="221">
        <f t="shared" si="0"/>
        <v>0.75</v>
      </c>
      <c r="D26" s="152">
        <v>1.8</v>
      </c>
      <c r="E26" s="223">
        <f t="shared" si="1"/>
        <v>0.135</v>
      </c>
      <c r="F26" s="153">
        <v>65</v>
      </c>
      <c r="G26" s="225">
        <f t="shared" si="2"/>
        <v>0.08775000000000001</v>
      </c>
      <c r="H26" s="155">
        <v>8.5</v>
      </c>
      <c r="I26" s="156">
        <v>66</v>
      </c>
      <c r="J26" s="146">
        <f t="shared" si="4"/>
        <v>5.61</v>
      </c>
      <c r="K26" s="227">
        <f t="shared" si="3"/>
        <v>0.4922775000000001</v>
      </c>
      <c r="L26" s="29" t="s">
        <v>1</v>
      </c>
      <c r="M26" s="156">
        <v>47</v>
      </c>
      <c r="N26" s="157">
        <v>65</v>
      </c>
      <c r="O26" s="149">
        <f t="shared" si="5"/>
        <v>30.55</v>
      </c>
      <c r="P26" s="158">
        <v>1</v>
      </c>
      <c r="Q26" s="151">
        <v>15.039077625000003</v>
      </c>
    </row>
    <row r="27" spans="1:17" ht="22.5" thickBot="1">
      <c r="A27" s="43" t="s">
        <v>154</v>
      </c>
      <c r="B27" s="43" t="s">
        <v>2</v>
      </c>
      <c r="C27" s="222">
        <f t="shared" si="0"/>
        <v>0.5</v>
      </c>
      <c r="D27" s="159">
        <v>1.6</v>
      </c>
      <c r="E27" s="224">
        <f t="shared" si="1"/>
        <v>0.08</v>
      </c>
      <c r="F27" s="160">
        <v>65</v>
      </c>
      <c r="G27" s="226">
        <f t="shared" si="2"/>
        <v>0.052000000000000005</v>
      </c>
      <c r="H27" s="161">
        <v>8.5</v>
      </c>
      <c r="I27" s="162">
        <v>65</v>
      </c>
      <c r="J27" s="163">
        <f t="shared" si="4"/>
        <v>5.525</v>
      </c>
      <c r="K27" s="228">
        <f t="shared" si="3"/>
        <v>0.28730000000000006</v>
      </c>
      <c r="L27" s="50" t="s">
        <v>1</v>
      </c>
      <c r="M27" s="162">
        <v>47</v>
      </c>
      <c r="N27" s="164">
        <v>65</v>
      </c>
      <c r="O27" s="165">
        <f t="shared" si="5"/>
        <v>30.55</v>
      </c>
      <c r="P27" s="166">
        <v>1</v>
      </c>
      <c r="Q27" s="167">
        <v>8.777015000000002</v>
      </c>
    </row>
    <row r="28" ht="18" customHeight="1" thickTop="1"/>
  </sheetData>
  <mergeCells count="9">
    <mergeCell ref="P15:P17"/>
    <mergeCell ref="Q15:Q17"/>
    <mergeCell ref="C16:E16"/>
    <mergeCell ref="F16:F17"/>
    <mergeCell ref="G16:G17"/>
    <mergeCell ref="K16:K17"/>
    <mergeCell ref="N16:N17"/>
    <mergeCell ref="O16:O17"/>
    <mergeCell ref="C15:G15"/>
  </mergeCells>
  <printOptions/>
  <pageMargins left="0.75" right="0.75" top="1" bottom="1" header="0.512" footer="0.512"/>
  <pageSetup orientation="portrait" paperSize="9" scale="75"/>
  <headerFooter alignWithMargins="0">
    <oddHeader>&amp;L&amp;"Osaka,標準"&amp;F&amp;C&amp;"Osaka,標準"&amp;9&amp;A&amp;R&amp;"Osaka,標準"&amp;D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11.00390625" defaultRowHeight="13.5"/>
  <cols>
    <col min="1" max="1" width="10.75390625" style="99" customWidth="1"/>
    <col min="2" max="2" width="20.25390625" style="99" customWidth="1"/>
    <col min="3" max="3" width="7.00390625" style="99" customWidth="1"/>
    <col min="4" max="16384" width="10.75390625" style="99" customWidth="1"/>
  </cols>
  <sheetData>
    <row r="1" ht="15">
      <c r="A1" s="107" t="s">
        <v>53</v>
      </c>
    </row>
    <row r="2" ht="12.75">
      <c r="A2" s="99" t="s">
        <v>50</v>
      </c>
    </row>
    <row r="4" spans="1:5" ht="12.75">
      <c r="A4" s="184" t="s">
        <v>9</v>
      </c>
      <c r="B4" s="184" t="s">
        <v>10</v>
      </c>
      <c r="C4" s="184" t="s">
        <v>108</v>
      </c>
      <c r="D4" s="184" t="s">
        <v>44</v>
      </c>
      <c r="E4" s="184" t="s">
        <v>52</v>
      </c>
    </row>
    <row r="5" spans="1:5" ht="15">
      <c r="A5" s="181" t="s">
        <v>45</v>
      </c>
      <c r="B5" s="181" t="s">
        <v>46</v>
      </c>
      <c r="C5" s="182" t="s">
        <v>47</v>
      </c>
      <c r="D5" s="183">
        <f>INT(D6/D7)+1</f>
        <v>4</v>
      </c>
      <c r="E5" s="185">
        <f>D6/D7</f>
        <v>3.8461538461538463</v>
      </c>
    </row>
    <row r="6" spans="1:5" ht="12.75">
      <c r="A6" s="179" t="s">
        <v>14</v>
      </c>
      <c r="B6" s="179" t="s">
        <v>15</v>
      </c>
      <c r="C6" s="179" t="s">
        <v>118</v>
      </c>
      <c r="D6" s="180">
        <v>50</v>
      </c>
      <c r="E6" s="179"/>
    </row>
    <row r="7" spans="1:5" ht="12.75">
      <c r="A7" s="179" t="s">
        <v>48</v>
      </c>
      <c r="B7" s="179" t="s">
        <v>49</v>
      </c>
      <c r="C7" s="179" t="s">
        <v>118</v>
      </c>
      <c r="D7" s="180">
        <v>13</v>
      </c>
      <c r="E7" s="179"/>
    </row>
    <row r="9" ht="12.75">
      <c r="A9" s="99" t="s">
        <v>51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37" sqref="C37"/>
    </sheetView>
  </sheetViews>
  <sheetFormatPr defaultColWidth="11.00390625" defaultRowHeight="13.5"/>
  <cols>
    <col min="1" max="5" width="10.75390625" style="187" customWidth="1"/>
    <col min="6" max="6" width="10.25390625" style="187" customWidth="1"/>
    <col min="7" max="16384" width="10.75390625" style="187" customWidth="1"/>
  </cols>
  <sheetData>
    <row r="1" ht="15">
      <c r="A1" s="186" t="s">
        <v>67</v>
      </c>
    </row>
    <row r="2" ht="12.75">
      <c r="A2" s="187" t="s">
        <v>68</v>
      </c>
    </row>
    <row r="4" spans="1:5" ht="12.75">
      <c r="A4" s="189" t="s">
        <v>69</v>
      </c>
      <c r="B4" s="189" t="s">
        <v>70</v>
      </c>
      <c r="C4" s="194">
        <v>50</v>
      </c>
      <c r="D4" s="189" t="s">
        <v>74</v>
      </c>
      <c r="E4" s="202"/>
    </row>
    <row r="5" spans="1:5" ht="31.5" customHeight="1">
      <c r="A5" s="188" t="s">
        <v>71</v>
      </c>
      <c r="B5" s="189" t="s">
        <v>72</v>
      </c>
      <c r="C5" s="194">
        <v>250</v>
      </c>
      <c r="D5" s="189" t="s">
        <v>73</v>
      </c>
      <c r="E5" s="202"/>
    </row>
    <row r="7" spans="1:7" ht="36">
      <c r="A7" s="190" t="s">
        <v>54</v>
      </c>
      <c r="B7" s="190" t="s">
        <v>103</v>
      </c>
      <c r="C7" s="190" t="s">
        <v>55</v>
      </c>
      <c r="D7" s="190" t="s">
        <v>56</v>
      </c>
      <c r="E7" s="190" t="s">
        <v>37</v>
      </c>
      <c r="F7" s="190" t="s">
        <v>57</v>
      </c>
      <c r="G7" s="189" t="s">
        <v>89</v>
      </c>
    </row>
    <row r="8" spans="1:7" ht="13.5" thickBot="1">
      <c r="A8" s="192"/>
      <c r="B8" s="192"/>
      <c r="C8" s="192" t="s">
        <v>58</v>
      </c>
      <c r="D8" s="192" t="s">
        <v>117</v>
      </c>
      <c r="E8" s="192"/>
      <c r="F8" s="192"/>
      <c r="G8" s="200"/>
    </row>
    <row r="9" spans="1:7" ht="13.5" thickTop="1">
      <c r="A9" s="193" t="s">
        <v>59</v>
      </c>
      <c r="B9" s="193" t="s">
        <v>40</v>
      </c>
      <c r="C9" s="193">
        <v>5</v>
      </c>
      <c r="D9" s="193">
        <v>1</v>
      </c>
      <c r="E9" s="208">
        <f>$C$4*C9*D9/$C$5</f>
        <v>1</v>
      </c>
      <c r="F9" s="264">
        <f>INT(E9+E10)+1</f>
        <v>3</v>
      </c>
      <c r="G9" s="191">
        <f>C9*D9</f>
        <v>5</v>
      </c>
    </row>
    <row r="10" spans="1:7" ht="12.75">
      <c r="A10" s="194" t="s">
        <v>60</v>
      </c>
      <c r="B10" s="194" t="s">
        <v>40</v>
      </c>
      <c r="C10" s="194">
        <v>4</v>
      </c>
      <c r="D10" s="194">
        <v>2</v>
      </c>
      <c r="E10" s="209">
        <f>$C$4*C10*D10/$C$5</f>
        <v>1.6</v>
      </c>
      <c r="F10" s="265"/>
      <c r="G10" s="189">
        <f>C10*D10</f>
        <v>8</v>
      </c>
    </row>
    <row r="11" spans="1:7" ht="12.75">
      <c r="A11" s="199" t="s">
        <v>61</v>
      </c>
      <c r="B11" s="199" t="s">
        <v>62</v>
      </c>
      <c r="C11" s="199">
        <v>1</v>
      </c>
      <c r="D11" s="199">
        <v>2</v>
      </c>
      <c r="E11" s="209">
        <f>$C$4*C11*D11/$C$5</f>
        <v>0.4</v>
      </c>
      <c r="F11" s="210">
        <f>INT(E11)+1</f>
        <v>1</v>
      </c>
      <c r="G11" s="189">
        <f>C11*D11</f>
        <v>2</v>
      </c>
    </row>
    <row r="12" spans="1:7" ht="12.75">
      <c r="A12" s="194" t="s">
        <v>63</v>
      </c>
      <c r="B12" s="194" t="s">
        <v>64</v>
      </c>
      <c r="C12" s="194">
        <v>3</v>
      </c>
      <c r="D12" s="194">
        <v>1</v>
      </c>
      <c r="E12" s="209">
        <f>$C$4*C12*D12/$C$5</f>
        <v>0.6</v>
      </c>
      <c r="F12" s="210">
        <f>INT(E12)+1</f>
        <v>1</v>
      </c>
      <c r="G12" s="189">
        <f>C12*D12</f>
        <v>3</v>
      </c>
    </row>
    <row r="13" spans="1:7" ht="13.5" thickBot="1">
      <c r="A13" s="199" t="s">
        <v>65</v>
      </c>
      <c r="B13" s="199" t="s">
        <v>66</v>
      </c>
      <c r="C13" s="199">
        <v>2</v>
      </c>
      <c r="D13" s="199">
        <v>1</v>
      </c>
      <c r="E13" s="208">
        <f>$C$4*C13*D13/$C$5</f>
        <v>0.4</v>
      </c>
      <c r="F13" s="210">
        <f>INT(E13)+1</f>
        <v>1</v>
      </c>
      <c r="G13" s="201">
        <f>C13*D13</f>
        <v>2</v>
      </c>
    </row>
    <row r="14" spans="1:7" ht="15" thickBot="1" thickTop="1">
      <c r="A14" s="203" t="s">
        <v>90</v>
      </c>
      <c r="B14" s="203"/>
      <c r="C14" s="203"/>
      <c r="D14" s="203"/>
      <c r="E14" s="207"/>
      <c r="F14" s="204"/>
      <c r="G14" s="205">
        <f>SUM(G9:G13)</f>
        <v>20</v>
      </c>
    </row>
    <row r="15" spans="1:7" ht="13.5" thickTop="1">
      <c r="A15" s="193"/>
      <c r="B15" s="193" t="s">
        <v>94</v>
      </c>
      <c r="C15" s="193"/>
      <c r="D15" s="193"/>
      <c r="E15" s="206"/>
      <c r="F15" s="195">
        <f>INT(C4/D23)</f>
        <v>4</v>
      </c>
      <c r="G15" s="191"/>
    </row>
    <row r="17" ht="12.75">
      <c r="A17" s="187" t="s">
        <v>75</v>
      </c>
    </row>
    <row r="18" ht="12.75">
      <c r="A18" s="187" t="s">
        <v>76</v>
      </c>
    </row>
    <row r="20" spans="1:5" ht="24">
      <c r="A20" s="188" t="s">
        <v>87</v>
      </c>
      <c r="B20" s="188" t="s">
        <v>86</v>
      </c>
      <c r="C20" s="197" t="s">
        <v>88</v>
      </c>
      <c r="D20" s="198">
        <f>G14</f>
        <v>20</v>
      </c>
      <c r="E20" s="188" t="s">
        <v>58</v>
      </c>
    </row>
    <row r="21" spans="1:5" ht="12.75">
      <c r="A21" s="211"/>
      <c r="B21" s="211"/>
      <c r="C21" s="212"/>
      <c r="D21" s="213"/>
      <c r="E21" s="211"/>
    </row>
    <row r="22" spans="1:5" ht="12.75">
      <c r="A22" s="187" t="s">
        <v>77</v>
      </c>
      <c r="B22" s="196"/>
      <c r="C22" s="196"/>
      <c r="D22" s="196"/>
      <c r="E22" s="196"/>
    </row>
    <row r="23" spans="1:5" ht="12.75">
      <c r="A23" s="188" t="s">
        <v>91</v>
      </c>
      <c r="B23" s="188" t="s">
        <v>95</v>
      </c>
      <c r="C23" s="197" t="s">
        <v>92</v>
      </c>
      <c r="D23" s="198">
        <f>C5/G14</f>
        <v>12.5</v>
      </c>
      <c r="E23" s="188" t="s">
        <v>93</v>
      </c>
    </row>
    <row r="24" spans="1:5" ht="12.75">
      <c r="A24" s="211"/>
      <c r="B24" s="211"/>
      <c r="C24" s="212"/>
      <c r="D24" s="213"/>
      <c r="E24" s="211"/>
    </row>
    <row r="25" spans="1:6" ht="12.75">
      <c r="A25" s="187" t="s">
        <v>78</v>
      </c>
      <c r="B25" s="196"/>
      <c r="C25" s="196"/>
      <c r="D25" s="196"/>
      <c r="E25" s="196"/>
      <c r="F25" s="196"/>
    </row>
    <row r="26" ht="12.75">
      <c r="A26" s="187" t="s">
        <v>79</v>
      </c>
    </row>
    <row r="27" spans="1:6" ht="12.75">
      <c r="A27" s="187" t="s">
        <v>80</v>
      </c>
      <c r="B27" s="196"/>
      <c r="C27" s="196"/>
      <c r="D27" s="196"/>
      <c r="E27" s="196"/>
      <c r="F27" s="196"/>
    </row>
    <row r="28" spans="1:6" ht="12.75">
      <c r="A28" s="187" t="s">
        <v>81</v>
      </c>
      <c r="B28" s="196"/>
      <c r="C28" s="196"/>
      <c r="D28" s="196"/>
      <c r="E28" s="196"/>
      <c r="F28" s="196"/>
    </row>
    <row r="29" spans="1:6" ht="12.75">
      <c r="A29" s="187" t="s">
        <v>82</v>
      </c>
      <c r="B29" s="196"/>
      <c r="C29" s="196"/>
      <c r="D29" s="196"/>
      <c r="E29" s="196"/>
      <c r="F29" s="196"/>
    </row>
    <row r="30" spans="1:6" ht="12.75">
      <c r="A30" s="187" t="s">
        <v>83</v>
      </c>
      <c r="B30" s="196"/>
      <c r="C30" s="196"/>
      <c r="D30" s="196"/>
      <c r="E30" s="196"/>
      <c r="F30" s="196"/>
    </row>
    <row r="31" spans="1:6" ht="12.75">
      <c r="A31" s="187" t="s">
        <v>84</v>
      </c>
      <c r="B31" s="196"/>
      <c r="C31" s="196"/>
      <c r="D31" s="196"/>
      <c r="E31" s="196"/>
      <c r="F31" s="196"/>
    </row>
    <row r="32" spans="1:6" ht="12.75">
      <c r="A32" s="187" t="s">
        <v>85</v>
      </c>
      <c r="B32" s="196"/>
      <c r="C32" s="196"/>
      <c r="D32" s="196"/>
      <c r="E32" s="196"/>
      <c r="F32" s="196"/>
    </row>
    <row r="33" spans="1:6" ht="12.75">
      <c r="A33" s="187" t="s">
        <v>38</v>
      </c>
      <c r="B33" s="196"/>
      <c r="C33" s="196"/>
      <c r="D33" s="196"/>
      <c r="E33" s="196"/>
      <c r="F33" s="196"/>
    </row>
    <row r="34" ht="12.75">
      <c r="A34" s="187" t="s">
        <v>39</v>
      </c>
    </row>
  </sheetData>
  <mergeCells count="1">
    <mergeCell ref="F9:F10"/>
  </mergeCells>
  <printOptions/>
  <pageMargins left="0.75" right="0.75" top="1" bottom="1" header="0.512" footer="0.512"/>
  <pageSetup orientation="portrait" paperSize="9" scale="90"/>
  <headerFooter alignWithMargins="0">
    <oddHeader>&amp;L&amp;"Osaka,標準"&amp;F&amp;C&amp;"Times New Roman,標準"&amp;9&amp;A&amp;R&amp;"Osaka,標準"&amp;D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筑波国際センター・業務第二課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国際協力事業団</dc:creator>
  <cp:keywords/>
  <dc:description/>
  <cp:lastModifiedBy>国際協力事業団</cp:lastModifiedBy>
  <cp:lastPrinted>2003-01-22T05:13:47Z</cp:lastPrinted>
  <dcterms:created xsi:type="dcterms:W3CDTF">2002-03-11T02:22:22Z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